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aufortcountysc-my.sharepoint.com/personal/julianna_corbin_bcgov_net/Documents/Documents/SRT/Design Manual Edits/"/>
    </mc:Choice>
  </mc:AlternateContent>
  <xr:revisionPtr revIDLastSave="56" documentId="8_{1B10469B-D238-451F-8672-2DAEF4C62FE5}" xr6:coauthVersionLast="47" xr6:coauthVersionMax="47" xr10:uidLastSave="{0BB38FAA-55D0-4F6D-87CC-00464686DC3F}"/>
  <bookViews>
    <workbookView xWindow="-120" yWindow="-120" windowWidth="29040" windowHeight="15840" tabRatio="617" xr2:uid="{00000000-000D-0000-FFFF-FFFF00000000}"/>
  </bookViews>
  <sheets>
    <sheet name="Site Data" sheetId="1" r:id="rId1"/>
    <sheet name="BMPs" sheetId="2" r:id="rId2"/>
    <sheet name="Detention" sheetId="3" r:id="rId3"/>
    <sheet name="Lookup Tables" sheetId="4" r:id="rId4"/>
  </sheets>
  <definedNames>
    <definedName name="_xlnm._FilterDatabase" localSheetId="1" hidden="1">BMPs!#REF!</definedName>
    <definedName name="_xlnm.Print_Area" localSheetId="1">BMPs!$A$1:$O$45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Detention!#REF!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pre" localSheetId="2" hidden="1">0.000001</definedName>
    <definedName name="solver_rel1" localSheetId="2" hidden="1">2</definedName>
    <definedName name="solver_rhs1" localSheetId="2" hidden="1">Detention!#REF!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K24" i="1"/>
  <c r="M24" i="1" s="1"/>
  <c r="B57" i="2"/>
  <c r="B54" i="2"/>
  <c r="B51" i="2"/>
  <c r="N753" i="3" l="1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G36" i="3"/>
  <c r="F36" i="3"/>
  <c r="E36" i="3"/>
  <c r="D36" i="3"/>
  <c r="G35" i="3"/>
  <c r="F35" i="3"/>
  <c r="E35" i="3"/>
  <c r="D35" i="3"/>
  <c r="G22" i="3"/>
  <c r="F22" i="3"/>
  <c r="E22" i="3"/>
  <c r="D22" i="3"/>
  <c r="G21" i="3"/>
  <c r="F21" i="3"/>
  <c r="E21" i="3"/>
  <c r="D21" i="3"/>
  <c r="J18" i="2"/>
  <c r="E11" i="2"/>
  <c r="D11" i="2"/>
  <c r="C11" i="2"/>
  <c r="B11" i="2"/>
  <c r="F10" i="2"/>
  <c r="K37" i="1"/>
  <c r="G38" i="1"/>
  <c r="E38" i="1"/>
  <c r="C38" i="1"/>
  <c r="I28" i="1"/>
  <c r="I38" i="1" s="1"/>
  <c r="G28" i="1"/>
  <c r="E28" i="1"/>
  <c r="C28" i="1"/>
  <c r="K27" i="1"/>
  <c r="M27" i="1" s="1"/>
  <c r="M37" i="1" l="1"/>
  <c r="S41" i="2"/>
  <c r="R41" i="2"/>
  <c r="Q41" i="2"/>
  <c r="S40" i="2"/>
  <c r="R40" i="2"/>
  <c r="Q40" i="2"/>
  <c r="S39" i="2"/>
  <c r="R39" i="2"/>
  <c r="Q39" i="2"/>
  <c r="S38" i="2"/>
  <c r="R38" i="2"/>
  <c r="Q38" i="2"/>
  <c r="S37" i="2"/>
  <c r="R37" i="2"/>
  <c r="Q37" i="2"/>
  <c r="O41" i="2"/>
  <c r="O40" i="2"/>
  <c r="O39" i="2"/>
  <c r="O38" i="2"/>
  <c r="O37" i="2"/>
  <c r="C8" i="3" s="1"/>
  <c r="DC35" i="2" l="1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K28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DC25" i="2"/>
  <c r="DB25" i="2"/>
  <c r="DA25" i="2"/>
  <c r="CZ25" i="2"/>
  <c r="CY25" i="2"/>
  <c r="CX25" i="2"/>
  <c r="CW25" i="2"/>
  <c r="CU25" i="2"/>
  <c r="CT25" i="2"/>
  <c r="CS25" i="2"/>
  <c r="CR25" i="2"/>
  <c r="CQ25" i="2"/>
  <c r="CP25" i="2"/>
  <c r="CO25" i="2"/>
  <c r="CN25" i="2"/>
  <c r="CM25" i="2"/>
  <c r="CK25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Q28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CI25" i="2"/>
  <c r="CH25" i="2"/>
  <c r="CG25" i="2"/>
  <c r="CF25" i="2"/>
  <c r="CE25" i="2"/>
  <c r="CD25" i="2"/>
  <c r="CC25" i="2"/>
  <c r="CA25" i="2"/>
  <c r="BZ25" i="2"/>
  <c r="BY25" i="2"/>
  <c r="BX25" i="2"/>
  <c r="BW25" i="2"/>
  <c r="BV25" i="2"/>
  <c r="BU25" i="2"/>
  <c r="BT25" i="2"/>
  <c r="BS25" i="2"/>
  <c r="BQ25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W28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BO25" i="2"/>
  <c r="BN25" i="2"/>
  <c r="BM25" i="2"/>
  <c r="BL25" i="2"/>
  <c r="BK25" i="2"/>
  <c r="BJ25" i="2"/>
  <c r="BI25" i="2"/>
  <c r="BG25" i="2"/>
  <c r="BF25" i="2"/>
  <c r="BE25" i="2"/>
  <c r="BD25" i="2"/>
  <c r="BC25" i="2"/>
  <c r="BB25" i="2"/>
  <c r="BA25" i="2"/>
  <c r="AZ25" i="2"/>
  <c r="AY25" i="2"/>
  <c r="AW25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B28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U25" i="2"/>
  <c r="AT25" i="2"/>
  <c r="AS25" i="2"/>
  <c r="AR25" i="2"/>
  <c r="AQ25" i="2"/>
  <c r="AP25" i="2"/>
  <c r="AO25" i="2"/>
  <c r="AN25" i="2"/>
  <c r="AL25" i="2"/>
  <c r="AK25" i="2"/>
  <c r="AJ25" i="2"/>
  <c r="AI25" i="2"/>
  <c r="AH25" i="2"/>
  <c r="AG25" i="2"/>
  <c r="AF25" i="2"/>
  <c r="AE25" i="2"/>
  <c r="AD25" i="2"/>
  <c r="AB25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F43" i="2"/>
  <c r="D43" i="2"/>
  <c r="C43" i="2"/>
  <c r="B43" i="2"/>
  <c r="CP44" i="2" l="1"/>
  <c r="Z22" i="2" s="1"/>
  <c r="CF44" i="2"/>
  <c r="X32" i="2" s="1"/>
  <c r="CX44" i="2"/>
  <c r="Z30" i="2" s="1"/>
  <c r="CC44" i="2"/>
  <c r="X29" i="2" s="1"/>
  <c r="CO44" i="2"/>
  <c r="Z21" i="2" s="1"/>
  <c r="CA44" i="2"/>
  <c r="X27" i="2" s="1"/>
  <c r="CD44" i="2"/>
  <c r="X30" i="2" s="1"/>
  <c r="BA44" i="2"/>
  <c r="V21" i="2" s="1"/>
  <c r="BU44" i="2"/>
  <c r="X21" i="2" s="1"/>
  <c r="BZ44" i="2"/>
  <c r="X26" i="2" s="1"/>
  <c r="CQ44" i="2"/>
  <c r="Z23" i="2" s="1"/>
  <c r="DA44" i="2"/>
  <c r="Z33" i="2" s="1"/>
  <c r="CT44" i="2"/>
  <c r="Z26" i="2" s="1"/>
  <c r="CU44" i="2"/>
  <c r="Z27" i="2" s="1"/>
  <c r="CN44" i="2"/>
  <c r="Z20" i="2" s="1"/>
  <c r="CY44" i="2"/>
  <c r="Z31" i="2" s="1"/>
  <c r="CZ44" i="2"/>
  <c r="Z32" i="2" s="1"/>
  <c r="CR44" i="2"/>
  <c r="Z24" i="2" s="1"/>
  <c r="DB44" i="2"/>
  <c r="Z34" i="2" s="1"/>
  <c r="CS44" i="2"/>
  <c r="Z25" i="2" s="1"/>
  <c r="CW44" i="2"/>
  <c r="Z29" i="2" s="1"/>
  <c r="BV44" i="2"/>
  <c r="X22" i="2" s="1"/>
  <c r="BW44" i="2"/>
  <c r="X23" i="2" s="1"/>
  <c r="CG44" i="2"/>
  <c r="X33" i="2" s="1"/>
  <c r="BB44" i="2"/>
  <c r="V22" i="2" s="1"/>
  <c r="BE44" i="2"/>
  <c r="V25" i="2" s="1"/>
  <c r="BC44" i="2"/>
  <c r="V23" i="2" s="1"/>
  <c r="CH44" i="2"/>
  <c r="X34" i="2" s="1"/>
  <c r="CE44" i="2"/>
  <c r="X31" i="2" s="1"/>
  <c r="BT44" i="2"/>
  <c r="X20" i="2" s="1"/>
  <c r="BX44" i="2"/>
  <c r="X24" i="2" s="1"/>
  <c r="BY44" i="2"/>
  <c r="X25" i="2" s="1"/>
  <c r="BN44" i="2"/>
  <c r="V34" i="2" s="1"/>
  <c r="AZ44" i="2"/>
  <c r="V20" i="2" s="1"/>
  <c r="BJ44" i="2"/>
  <c r="V30" i="2" s="1"/>
  <c r="BM44" i="2"/>
  <c r="V33" i="2" s="1"/>
  <c r="BL44" i="2"/>
  <c r="V32" i="2" s="1"/>
  <c r="BD44" i="2"/>
  <c r="V24" i="2" s="1"/>
  <c r="BI44" i="2"/>
  <c r="V29" i="2" s="1"/>
  <c r="BK44" i="2"/>
  <c r="V31" i="2" s="1"/>
  <c r="BF44" i="2"/>
  <c r="V26" i="2" s="1"/>
  <c r="BG44" i="2"/>
  <c r="V27" i="2" s="1"/>
  <c r="K36" i="1"/>
  <c r="C12" i="1"/>
  <c r="F9" i="2" l="1"/>
  <c r="F8" i="2"/>
  <c r="H8" i="2" s="1"/>
  <c r="F7" i="2"/>
  <c r="H7" i="2" s="1"/>
  <c r="L17" i="2" l="1"/>
  <c r="L30" i="2"/>
  <c r="Q30" i="2" s="1"/>
  <c r="U30" i="2" s="1"/>
  <c r="L20" i="2"/>
  <c r="Q20" i="2" s="1"/>
  <c r="U20" i="2" s="1"/>
  <c r="L29" i="2"/>
  <c r="S29" i="2" s="1"/>
  <c r="Y29" i="2" s="1"/>
  <c r="L27" i="2"/>
  <c r="S27" i="2" s="1"/>
  <c r="Y27" i="2" s="1"/>
  <c r="L25" i="2"/>
  <c r="Q25" i="2" s="1"/>
  <c r="U25" i="2" s="1"/>
  <c r="L24" i="2"/>
  <c r="S24" i="2" s="1"/>
  <c r="Y24" i="2" s="1"/>
  <c r="L33" i="2"/>
  <c r="Q33" i="2" s="1"/>
  <c r="U33" i="2" s="1"/>
  <c r="L23" i="2"/>
  <c r="R23" i="2" s="1"/>
  <c r="W23" i="2" s="1"/>
  <c r="L32" i="2"/>
  <c r="S32" i="2" s="1"/>
  <c r="L22" i="2"/>
  <c r="R22" i="2" s="1"/>
  <c r="W22" i="2" s="1"/>
  <c r="L21" i="2"/>
  <c r="Q21" i="2" s="1"/>
  <c r="U21" i="2" s="1"/>
  <c r="L19" i="2"/>
  <c r="L18" i="2"/>
  <c r="L28" i="2"/>
  <c r="L35" i="2"/>
  <c r="L34" i="2"/>
  <c r="Q34" i="2" s="1"/>
  <c r="U34" i="2" s="1"/>
  <c r="L31" i="2"/>
  <c r="S31" i="2" s="1"/>
  <c r="Y31" i="2" s="1"/>
  <c r="L26" i="2"/>
  <c r="S26" i="2" s="1"/>
  <c r="Y26" i="2" s="1"/>
  <c r="F11" i="2"/>
  <c r="H11" i="2" s="1"/>
  <c r="AX25" i="2" l="1"/>
  <c r="BH25" i="2"/>
  <c r="BH44" i="2" s="1"/>
  <c r="V28" i="2" s="1"/>
  <c r="Q28" i="2" s="1"/>
  <c r="U28" i="2" s="1"/>
  <c r="AX28" i="2" s="1"/>
  <c r="Q24" i="2"/>
  <c r="U24" i="2" s="1"/>
  <c r="R30" i="2"/>
  <c r="W30" i="2" s="1"/>
  <c r="R20" i="2"/>
  <c r="W20" i="2" s="1"/>
  <c r="Q31" i="2"/>
  <c r="U31" i="2" s="1"/>
  <c r="R32" i="2"/>
  <c r="W32" i="2" s="1"/>
  <c r="R24" i="2"/>
  <c r="W24" i="2" s="1"/>
  <c r="R33" i="2"/>
  <c r="W33" i="2" s="1"/>
  <c r="R26" i="2"/>
  <c r="W26" i="2" s="1"/>
  <c r="S33" i="2"/>
  <c r="Y33" i="2" s="1"/>
  <c r="Q27" i="2"/>
  <c r="U27" i="2" s="1"/>
  <c r="R31" i="2"/>
  <c r="W31" i="2" s="1"/>
  <c r="Q23" i="2"/>
  <c r="U23" i="2" s="1"/>
  <c r="S20" i="2"/>
  <c r="Y20" i="2" s="1"/>
  <c r="Q32" i="2"/>
  <c r="U32" i="2" s="1"/>
  <c r="Q22" i="2"/>
  <c r="U22" i="2" s="1"/>
  <c r="R21" i="2"/>
  <c r="W21" i="2" s="1"/>
  <c r="R27" i="2"/>
  <c r="W27" i="2" s="1"/>
  <c r="S22" i="2"/>
  <c r="Y22" i="2" s="1"/>
  <c r="R29" i="2"/>
  <c r="W29" i="2" s="1"/>
  <c r="Q26" i="2"/>
  <c r="U26" i="2" s="1"/>
  <c r="S30" i="2"/>
  <c r="Y30" i="2" s="1"/>
  <c r="Q29" i="2"/>
  <c r="U29" i="2" s="1"/>
  <c r="R34" i="2"/>
  <c r="W34" i="2" s="1"/>
  <c r="R25" i="2"/>
  <c r="W25" i="2" s="1"/>
  <c r="S25" i="2"/>
  <c r="Y25" i="2" s="1"/>
  <c r="S34" i="2"/>
  <c r="Y34" i="2" s="1"/>
  <c r="S21" i="2"/>
  <c r="Y21" i="2" s="1"/>
  <c r="Y32" i="2"/>
  <c r="S23" i="2"/>
  <c r="Y23" i="2" s="1"/>
  <c r="G10" i="2"/>
  <c r="G11" i="2"/>
  <c r="G7" i="2"/>
  <c r="G8" i="2"/>
  <c r="G9" i="2"/>
  <c r="K25" i="1"/>
  <c r="M25" i="1" s="1"/>
  <c r="K26" i="1"/>
  <c r="M26" i="1" s="1"/>
  <c r="CL25" i="2" l="1"/>
  <c r="CV25" i="2"/>
  <c r="CV44" i="2" s="1"/>
  <c r="Z28" i="2" s="1"/>
  <c r="S28" i="2" s="1"/>
  <c r="Y28" i="2" s="1"/>
  <c r="CL28" i="2" s="1"/>
  <c r="BR25" i="2"/>
  <c r="CB25" i="2"/>
  <c r="CB44" i="2" s="1"/>
  <c r="X28" i="2" s="1"/>
  <c r="R28" i="2" s="1"/>
  <c r="W28" i="2" s="1"/>
  <c r="BR28" i="2" s="1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H41" i="3"/>
  <c r="F41" i="3"/>
  <c r="E41" i="3"/>
  <c r="D41" i="3"/>
  <c r="P4" i="3"/>
  <c r="P5" i="3" s="1"/>
  <c r="Q3" i="3"/>
  <c r="O3" i="3" s="1"/>
  <c r="O1" i="3"/>
  <c r="M1" i="3"/>
  <c r="L1" i="3"/>
  <c r="K1" i="3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M36" i="1"/>
  <c r="K35" i="1"/>
  <c r="K34" i="1"/>
  <c r="M34" i="1" s="1"/>
  <c r="M35" i="1" l="1"/>
  <c r="Q4" i="3"/>
  <c r="M4" i="3" s="1"/>
  <c r="P6" i="3"/>
  <c r="P7" i="3" s="1"/>
  <c r="Q5" i="3"/>
  <c r="O5" i="3" s="1"/>
  <c r="K38" i="1"/>
  <c r="AE44" i="2"/>
  <c r="M20" i="2" s="1"/>
  <c r="AL44" i="2"/>
  <c r="M27" i="2" s="1"/>
  <c r="AP44" i="2"/>
  <c r="M30" i="2" s="1"/>
  <c r="AT44" i="2"/>
  <c r="M34" i="2" s="1"/>
  <c r="AH44" i="2"/>
  <c r="M23" i="2" s="1"/>
  <c r="AK44" i="2"/>
  <c r="M26" i="2" s="1"/>
  <c r="AO44" i="2"/>
  <c r="AS44" i="2"/>
  <c r="M33" i="2" s="1"/>
  <c r="AJ44" i="2"/>
  <c r="M25" i="2" s="1"/>
  <c r="AN44" i="2"/>
  <c r="M29" i="2" s="1"/>
  <c r="AG44" i="2"/>
  <c r="M22" i="2" s="1"/>
  <c r="AR44" i="2"/>
  <c r="M32" i="2" s="1"/>
  <c r="AF44" i="2"/>
  <c r="M21" i="2" s="1"/>
  <c r="AI44" i="2"/>
  <c r="M24" i="2" s="1"/>
  <c r="AQ44" i="2"/>
  <c r="M31" i="2" s="1"/>
  <c r="K28" i="1"/>
  <c r="K3" i="3"/>
  <c r="L3" i="3"/>
  <c r="M3" i="3"/>
  <c r="M5" i="3" l="1"/>
  <c r="L37" i="1"/>
  <c r="M38" i="1"/>
  <c r="G24" i="3"/>
  <c r="H24" i="3" s="1"/>
  <c r="B48" i="2"/>
  <c r="B60" i="2" s="1"/>
  <c r="O4" i="3"/>
  <c r="L4" i="3"/>
  <c r="K4" i="3"/>
  <c r="Q6" i="3"/>
  <c r="L6" i="3" s="1"/>
  <c r="N24" i="2"/>
  <c r="O24" i="2" s="1"/>
  <c r="P24" i="2" s="1"/>
  <c r="N31" i="2"/>
  <c r="O31" i="2" s="1"/>
  <c r="P31" i="2" s="1"/>
  <c r="N25" i="2"/>
  <c r="O25" i="2" s="1"/>
  <c r="P25" i="2" s="1"/>
  <c r="N30" i="2"/>
  <c r="O30" i="2" s="1"/>
  <c r="P30" i="2" s="1"/>
  <c r="N33" i="2"/>
  <c r="O33" i="2" s="1"/>
  <c r="P33" i="2" s="1"/>
  <c r="N34" i="2"/>
  <c r="O34" i="2" s="1"/>
  <c r="P34" i="2" s="1"/>
  <c r="N29" i="2"/>
  <c r="O29" i="2" s="1"/>
  <c r="P29" i="2" s="1"/>
  <c r="N26" i="2"/>
  <c r="O26" i="2" s="1"/>
  <c r="P26" i="2" s="1"/>
  <c r="L27" i="1"/>
  <c r="N27" i="2"/>
  <c r="O27" i="2" s="1"/>
  <c r="P27" i="2" s="1"/>
  <c r="M28" i="1"/>
  <c r="C7" i="3"/>
  <c r="K5" i="3"/>
  <c r="L5" i="3"/>
  <c r="L38" i="1"/>
  <c r="L36" i="1"/>
  <c r="L35" i="1"/>
  <c r="L34" i="1"/>
  <c r="L26" i="1"/>
  <c r="L25" i="1"/>
  <c r="L24" i="1"/>
  <c r="L28" i="1"/>
  <c r="P8" i="3"/>
  <c r="Q7" i="3"/>
  <c r="G42" i="3" l="1"/>
  <c r="AC25" i="2"/>
  <c r="AM25" i="2"/>
  <c r="AM44" i="2" s="1"/>
  <c r="M28" i="2" s="1"/>
  <c r="N28" i="2" s="1"/>
  <c r="O28" i="2" s="1"/>
  <c r="G38" i="3"/>
  <c r="H38" i="3" s="1"/>
  <c r="G43" i="3" s="1"/>
  <c r="G44" i="3" s="1"/>
  <c r="G45" i="3" s="1"/>
  <c r="G46" i="3" s="1"/>
  <c r="M6" i="3"/>
  <c r="O6" i="3"/>
  <c r="K6" i="3"/>
  <c r="N32" i="2"/>
  <c r="O32" i="2" s="1"/>
  <c r="P32" i="2" s="1"/>
  <c r="F42" i="3"/>
  <c r="E42" i="3"/>
  <c r="H42" i="3"/>
  <c r="D42" i="3"/>
  <c r="K7" i="3"/>
  <c r="O7" i="3"/>
  <c r="M7" i="3"/>
  <c r="L7" i="3"/>
  <c r="P9" i="3"/>
  <c r="Q8" i="3"/>
  <c r="D43" i="3" l="1"/>
  <c r="D44" i="3" s="1"/>
  <c r="D45" i="3" s="1"/>
  <c r="F43" i="3"/>
  <c r="F44" i="3" s="1"/>
  <c r="F45" i="3" s="1"/>
  <c r="H43" i="3"/>
  <c r="H44" i="3" s="1"/>
  <c r="H45" i="3" s="1"/>
  <c r="E43" i="3"/>
  <c r="E44" i="3" s="1"/>
  <c r="E45" i="3" s="1"/>
  <c r="P28" i="2"/>
  <c r="AC28" i="2" s="1"/>
  <c r="N23" i="2"/>
  <c r="N22" i="2"/>
  <c r="N21" i="2"/>
  <c r="M8" i="3"/>
  <c r="L8" i="3"/>
  <c r="K8" i="3"/>
  <c r="O8" i="3"/>
  <c r="P10" i="3"/>
  <c r="Q9" i="3"/>
  <c r="O23" i="2" l="1"/>
  <c r="P23" i="2" s="1"/>
  <c r="O21" i="2"/>
  <c r="P21" i="2" s="1"/>
  <c r="O22" i="2"/>
  <c r="P22" i="2" s="1"/>
  <c r="K9" i="3"/>
  <c r="O9" i="3"/>
  <c r="M9" i="3"/>
  <c r="L9" i="3"/>
  <c r="P11" i="3"/>
  <c r="Q10" i="3"/>
  <c r="M10" i="3" l="1"/>
  <c r="L10" i="3"/>
  <c r="K10" i="3"/>
  <c r="O10" i="3"/>
  <c r="P12" i="3"/>
  <c r="Q11" i="3"/>
  <c r="P13" i="3" l="1"/>
  <c r="Q12" i="3"/>
  <c r="K11" i="3"/>
  <c r="O11" i="3"/>
  <c r="M11" i="3"/>
  <c r="L11" i="3"/>
  <c r="M12" i="3" l="1"/>
  <c r="L12" i="3"/>
  <c r="K12" i="3"/>
  <c r="O12" i="3"/>
  <c r="P14" i="3"/>
  <c r="Q13" i="3"/>
  <c r="K13" i="3" l="1"/>
  <c r="O13" i="3"/>
  <c r="M13" i="3"/>
  <c r="L13" i="3"/>
  <c r="P15" i="3"/>
  <c r="Q14" i="3"/>
  <c r="M14" i="3" l="1"/>
  <c r="L14" i="3"/>
  <c r="K14" i="3"/>
  <c r="O14" i="3"/>
  <c r="P16" i="3"/>
  <c r="Q15" i="3"/>
  <c r="K15" i="3" l="1"/>
  <c r="O15" i="3"/>
  <c r="M15" i="3"/>
  <c r="L15" i="3"/>
  <c r="P17" i="3"/>
  <c r="Q16" i="3"/>
  <c r="M16" i="3" l="1"/>
  <c r="L16" i="3"/>
  <c r="K16" i="3"/>
  <c r="O16" i="3"/>
  <c r="P18" i="3"/>
  <c r="Q17" i="3"/>
  <c r="K17" i="3" l="1"/>
  <c r="O17" i="3"/>
  <c r="M17" i="3"/>
  <c r="L17" i="3"/>
  <c r="P19" i="3"/>
  <c r="Q18" i="3"/>
  <c r="M18" i="3" l="1"/>
  <c r="L18" i="3"/>
  <c r="K18" i="3"/>
  <c r="O18" i="3"/>
  <c r="P20" i="3"/>
  <c r="Q19" i="3"/>
  <c r="K19" i="3" l="1"/>
  <c r="O19" i="3"/>
  <c r="M19" i="3"/>
  <c r="L19" i="3"/>
  <c r="P21" i="3"/>
  <c r="Q20" i="3"/>
  <c r="M20" i="3" l="1"/>
  <c r="L20" i="3"/>
  <c r="K20" i="3"/>
  <c r="O20" i="3"/>
  <c r="P22" i="3"/>
  <c r="Q21" i="3"/>
  <c r="K21" i="3" l="1"/>
  <c r="O21" i="3"/>
  <c r="M21" i="3"/>
  <c r="L21" i="3"/>
  <c r="Q22" i="3"/>
  <c r="P23" i="3"/>
  <c r="L22" i="3" l="1"/>
  <c r="K22" i="3"/>
  <c r="O22" i="3"/>
  <c r="M22" i="3"/>
  <c r="P24" i="3"/>
  <c r="Q23" i="3"/>
  <c r="Q24" i="3" l="1"/>
  <c r="P25" i="3"/>
  <c r="O23" i="3"/>
  <c r="M23" i="3"/>
  <c r="L23" i="3"/>
  <c r="K23" i="3"/>
  <c r="P26" i="3" l="1"/>
  <c r="Q25" i="3"/>
  <c r="L24" i="3"/>
  <c r="K24" i="3"/>
  <c r="O24" i="3"/>
  <c r="M24" i="3"/>
  <c r="O25" i="3" l="1"/>
  <c r="M25" i="3"/>
  <c r="L25" i="3"/>
  <c r="K25" i="3"/>
  <c r="Q26" i="3"/>
  <c r="P27" i="3"/>
  <c r="P28" i="3" l="1"/>
  <c r="Q27" i="3"/>
  <c r="L26" i="3"/>
  <c r="K26" i="3"/>
  <c r="O26" i="3"/>
  <c r="M26" i="3"/>
  <c r="O27" i="3" l="1"/>
  <c r="M27" i="3"/>
  <c r="L27" i="3"/>
  <c r="K27" i="3"/>
  <c r="Q28" i="3"/>
  <c r="P29" i="3"/>
  <c r="P30" i="3" l="1"/>
  <c r="Q29" i="3"/>
  <c r="L28" i="3"/>
  <c r="K28" i="3"/>
  <c r="O28" i="3"/>
  <c r="M28" i="3"/>
  <c r="O29" i="3" l="1"/>
  <c r="M29" i="3"/>
  <c r="L29" i="3"/>
  <c r="K29" i="3"/>
  <c r="Q30" i="3"/>
  <c r="P31" i="3"/>
  <c r="P32" i="3" l="1"/>
  <c r="Q31" i="3"/>
  <c r="L30" i="3"/>
  <c r="K30" i="3"/>
  <c r="O30" i="3"/>
  <c r="M30" i="3"/>
  <c r="O31" i="3" l="1"/>
  <c r="M31" i="3"/>
  <c r="L31" i="3"/>
  <c r="K31" i="3"/>
  <c r="P33" i="3"/>
  <c r="Q32" i="3"/>
  <c r="L32" i="3" l="1"/>
  <c r="K32" i="3"/>
  <c r="O32" i="3"/>
  <c r="M32" i="3"/>
  <c r="P34" i="3"/>
  <c r="Q33" i="3"/>
  <c r="O33" i="3" l="1"/>
  <c r="M33" i="3"/>
  <c r="L33" i="3"/>
  <c r="K33" i="3"/>
  <c r="P35" i="3"/>
  <c r="Q34" i="3"/>
  <c r="M34" i="3" l="1"/>
  <c r="O34" i="3"/>
  <c r="L34" i="3"/>
  <c r="K34" i="3"/>
  <c r="Q35" i="3"/>
  <c r="P36" i="3"/>
  <c r="P37" i="3" l="1"/>
  <c r="Q36" i="3"/>
  <c r="K35" i="3"/>
  <c r="L35" i="3"/>
  <c r="O35" i="3"/>
  <c r="M35" i="3"/>
  <c r="M36" i="3" l="1"/>
  <c r="L36" i="3"/>
  <c r="O36" i="3"/>
  <c r="K36" i="3"/>
  <c r="Q37" i="3"/>
  <c r="P38" i="3"/>
  <c r="P39" i="3" l="1"/>
  <c r="Q38" i="3"/>
  <c r="K37" i="3"/>
  <c r="O37" i="3"/>
  <c r="L37" i="3"/>
  <c r="M37" i="3"/>
  <c r="M38" i="3" l="1"/>
  <c r="L38" i="3"/>
  <c r="O38" i="3"/>
  <c r="K38" i="3"/>
  <c r="Q39" i="3"/>
  <c r="P40" i="3"/>
  <c r="P41" i="3" l="1"/>
  <c r="Q40" i="3"/>
  <c r="K39" i="3"/>
  <c r="O39" i="3"/>
  <c r="L39" i="3"/>
  <c r="M39" i="3"/>
  <c r="M40" i="3" l="1"/>
  <c r="L40" i="3"/>
  <c r="O40" i="3"/>
  <c r="K40" i="3"/>
  <c r="Q41" i="3"/>
  <c r="P42" i="3"/>
  <c r="P43" i="3" l="1"/>
  <c r="Q42" i="3"/>
  <c r="K41" i="3"/>
  <c r="O41" i="3"/>
  <c r="L41" i="3"/>
  <c r="M41" i="3"/>
  <c r="M42" i="3" l="1"/>
  <c r="L42" i="3"/>
  <c r="O42" i="3"/>
  <c r="K42" i="3"/>
  <c r="Q43" i="3"/>
  <c r="P44" i="3"/>
  <c r="K43" i="3" l="1"/>
  <c r="O43" i="3"/>
  <c r="L43" i="3"/>
  <c r="M43" i="3"/>
  <c r="P45" i="3"/>
  <c r="Q44" i="3"/>
  <c r="M44" i="3" l="1"/>
  <c r="L44" i="3"/>
  <c r="O44" i="3"/>
  <c r="K44" i="3"/>
  <c r="Q45" i="3"/>
  <c r="P46" i="3"/>
  <c r="P47" i="3" l="1"/>
  <c r="Q46" i="3"/>
  <c r="K45" i="3"/>
  <c r="O45" i="3"/>
  <c r="L45" i="3"/>
  <c r="M45" i="3"/>
  <c r="M46" i="3" l="1"/>
  <c r="L46" i="3"/>
  <c r="O46" i="3"/>
  <c r="K46" i="3"/>
  <c r="Q47" i="3"/>
  <c r="P48" i="3"/>
  <c r="P49" i="3" l="1"/>
  <c r="Q48" i="3"/>
  <c r="K47" i="3"/>
  <c r="O47" i="3"/>
  <c r="L47" i="3"/>
  <c r="M47" i="3"/>
  <c r="M48" i="3" l="1"/>
  <c r="L48" i="3"/>
  <c r="O48" i="3"/>
  <c r="K48" i="3"/>
  <c r="Q49" i="3"/>
  <c r="P50" i="3"/>
  <c r="P51" i="3" l="1"/>
  <c r="Q50" i="3"/>
  <c r="K49" i="3"/>
  <c r="O49" i="3"/>
  <c r="L49" i="3"/>
  <c r="M49" i="3"/>
  <c r="M50" i="3" l="1"/>
  <c r="L50" i="3"/>
  <c r="O50" i="3"/>
  <c r="K50" i="3"/>
  <c r="Q51" i="3"/>
  <c r="P52" i="3"/>
  <c r="P53" i="3" l="1"/>
  <c r="Q52" i="3"/>
  <c r="K51" i="3"/>
  <c r="O51" i="3"/>
  <c r="L51" i="3"/>
  <c r="M51" i="3"/>
  <c r="M52" i="3" l="1"/>
  <c r="L52" i="3"/>
  <c r="O52" i="3"/>
  <c r="K52" i="3"/>
  <c r="Q53" i="3"/>
  <c r="P54" i="3"/>
  <c r="P55" i="3" l="1"/>
  <c r="Q54" i="3"/>
  <c r="K53" i="3"/>
  <c r="O53" i="3"/>
  <c r="L53" i="3"/>
  <c r="M53" i="3"/>
  <c r="M54" i="3" l="1"/>
  <c r="L54" i="3"/>
  <c r="O54" i="3"/>
  <c r="K54" i="3"/>
  <c r="Q55" i="3"/>
  <c r="P56" i="3"/>
  <c r="P57" i="3" l="1"/>
  <c r="Q56" i="3"/>
  <c r="K55" i="3"/>
  <c r="O55" i="3"/>
  <c r="L55" i="3"/>
  <c r="M55" i="3"/>
  <c r="M56" i="3" l="1"/>
  <c r="L56" i="3"/>
  <c r="O56" i="3"/>
  <c r="K56" i="3"/>
  <c r="Q57" i="3"/>
  <c r="P58" i="3"/>
  <c r="P59" i="3" l="1"/>
  <c r="Q58" i="3"/>
  <c r="K57" i="3"/>
  <c r="O57" i="3"/>
  <c r="L57" i="3"/>
  <c r="M57" i="3"/>
  <c r="M58" i="3" l="1"/>
  <c r="L58" i="3"/>
  <c r="O58" i="3"/>
  <c r="K58" i="3"/>
  <c r="Q59" i="3"/>
  <c r="P60" i="3"/>
  <c r="P61" i="3" l="1"/>
  <c r="Q60" i="3"/>
  <c r="K59" i="3"/>
  <c r="O59" i="3"/>
  <c r="L59" i="3"/>
  <c r="M59" i="3"/>
  <c r="M60" i="3" l="1"/>
  <c r="L60" i="3"/>
  <c r="O60" i="3"/>
  <c r="K60" i="3"/>
  <c r="Q61" i="3"/>
  <c r="P62" i="3"/>
  <c r="K61" i="3" l="1"/>
  <c r="O61" i="3"/>
  <c r="L61" i="3"/>
  <c r="M61" i="3"/>
  <c r="P63" i="3"/>
  <c r="Q62" i="3"/>
  <c r="M62" i="3" l="1"/>
  <c r="L62" i="3"/>
  <c r="O62" i="3"/>
  <c r="K62" i="3"/>
  <c r="Q63" i="3"/>
  <c r="P64" i="3"/>
  <c r="P65" i="3" l="1"/>
  <c r="Q64" i="3"/>
  <c r="K63" i="3"/>
  <c r="O63" i="3"/>
  <c r="L63" i="3"/>
  <c r="M63" i="3"/>
  <c r="M64" i="3" l="1"/>
  <c r="L64" i="3"/>
  <c r="O64" i="3"/>
  <c r="K64" i="3"/>
  <c r="Q65" i="3"/>
  <c r="P66" i="3"/>
  <c r="P67" i="3" l="1"/>
  <c r="Q66" i="3"/>
  <c r="K65" i="3"/>
  <c r="O65" i="3"/>
  <c r="L65" i="3"/>
  <c r="M65" i="3"/>
  <c r="M66" i="3" l="1"/>
  <c r="L66" i="3"/>
  <c r="O66" i="3"/>
  <c r="K66" i="3"/>
  <c r="Q67" i="3"/>
  <c r="P68" i="3"/>
  <c r="P69" i="3" l="1"/>
  <c r="Q68" i="3"/>
  <c r="K67" i="3"/>
  <c r="O67" i="3"/>
  <c r="L67" i="3"/>
  <c r="M67" i="3"/>
  <c r="M68" i="3" l="1"/>
  <c r="L68" i="3"/>
  <c r="O68" i="3"/>
  <c r="K68" i="3"/>
  <c r="Q69" i="3"/>
  <c r="P70" i="3"/>
  <c r="P71" i="3" l="1"/>
  <c r="Q70" i="3"/>
  <c r="K69" i="3"/>
  <c r="O69" i="3"/>
  <c r="L69" i="3"/>
  <c r="M69" i="3"/>
  <c r="M70" i="3" l="1"/>
  <c r="L70" i="3"/>
  <c r="O70" i="3"/>
  <c r="K70" i="3"/>
  <c r="Q71" i="3"/>
  <c r="P72" i="3"/>
  <c r="P73" i="3" l="1"/>
  <c r="Q72" i="3"/>
  <c r="K71" i="3"/>
  <c r="O71" i="3"/>
  <c r="L71" i="3"/>
  <c r="M71" i="3"/>
  <c r="M72" i="3" l="1"/>
  <c r="L72" i="3"/>
  <c r="O72" i="3"/>
  <c r="K72" i="3"/>
  <c r="Q73" i="3"/>
  <c r="P74" i="3"/>
  <c r="P75" i="3" l="1"/>
  <c r="Q74" i="3"/>
  <c r="K73" i="3"/>
  <c r="O73" i="3"/>
  <c r="L73" i="3"/>
  <c r="M73" i="3"/>
  <c r="M74" i="3" l="1"/>
  <c r="L74" i="3"/>
  <c r="O74" i="3"/>
  <c r="K74" i="3"/>
  <c r="Q75" i="3"/>
  <c r="P76" i="3"/>
  <c r="P77" i="3" l="1"/>
  <c r="Q76" i="3"/>
  <c r="K75" i="3"/>
  <c r="O75" i="3"/>
  <c r="L75" i="3"/>
  <c r="M75" i="3"/>
  <c r="M76" i="3" l="1"/>
  <c r="L76" i="3"/>
  <c r="O76" i="3"/>
  <c r="K76" i="3"/>
  <c r="Q77" i="3"/>
  <c r="P78" i="3"/>
  <c r="K77" i="3" l="1"/>
  <c r="O77" i="3"/>
  <c r="L77" i="3"/>
  <c r="M77" i="3"/>
  <c r="P79" i="3"/>
  <c r="Q78" i="3"/>
  <c r="Q79" i="3" l="1"/>
  <c r="P80" i="3"/>
  <c r="M78" i="3"/>
  <c r="L78" i="3"/>
  <c r="O78" i="3"/>
  <c r="K78" i="3"/>
  <c r="K79" i="3" l="1"/>
  <c r="O79" i="3"/>
  <c r="L79" i="3"/>
  <c r="M79" i="3"/>
  <c r="P81" i="3"/>
  <c r="Q80" i="3"/>
  <c r="M80" i="3" l="1"/>
  <c r="L80" i="3"/>
  <c r="O80" i="3"/>
  <c r="K80" i="3"/>
  <c r="Q81" i="3"/>
  <c r="P82" i="3"/>
  <c r="P83" i="3" l="1"/>
  <c r="Q82" i="3"/>
  <c r="K81" i="3"/>
  <c r="O81" i="3"/>
  <c r="L81" i="3"/>
  <c r="M81" i="3"/>
  <c r="M82" i="3" l="1"/>
  <c r="L82" i="3"/>
  <c r="O82" i="3"/>
  <c r="K82" i="3"/>
  <c r="Q83" i="3"/>
  <c r="P84" i="3"/>
  <c r="P85" i="3" l="1"/>
  <c r="Q84" i="3"/>
  <c r="K83" i="3"/>
  <c r="O83" i="3"/>
  <c r="L83" i="3"/>
  <c r="M83" i="3"/>
  <c r="M84" i="3" l="1"/>
  <c r="L84" i="3"/>
  <c r="O84" i="3"/>
  <c r="K84" i="3"/>
  <c r="Q85" i="3"/>
  <c r="P86" i="3"/>
  <c r="P87" i="3" l="1"/>
  <c r="Q86" i="3"/>
  <c r="K85" i="3"/>
  <c r="O85" i="3"/>
  <c r="L85" i="3"/>
  <c r="M85" i="3"/>
  <c r="M86" i="3" l="1"/>
  <c r="L86" i="3"/>
  <c r="O86" i="3"/>
  <c r="K86" i="3"/>
  <c r="Q87" i="3"/>
  <c r="P88" i="3"/>
  <c r="P89" i="3" l="1"/>
  <c r="Q88" i="3"/>
  <c r="K87" i="3"/>
  <c r="O87" i="3"/>
  <c r="L87" i="3"/>
  <c r="M87" i="3"/>
  <c r="M88" i="3" l="1"/>
  <c r="L88" i="3"/>
  <c r="O88" i="3"/>
  <c r="K88" i="3"/>
  <c r="Q89" i="3"/>
  <c r="P90" i="3"/>
  <c r="P91" i="3" l="1"/>
  <c r="Q90" i="3"/>
  <c r="K89" i="3"/>
  <c r="O89" i="3"/>
  <c r="L89" i="3"/>
  <c r="M89" i="3"/>
  <c r="M90" i="3" l="1"/>
  <c r="L90" i="3"/>
  <c r="O90" i="3"/>
  <c r="K90" i="3"/>
  <c r="Q91" i="3"/>
  <c r="P92" i="3"/>
  <c r="P93" i="3" l="1"/>
  <c r="Q92" i="3"/>
  <c r="K91" i="3"/>
  <c r="O91" i="3"/>
  <c r="L91" i="3"/>
  <c r="M91" i="3"/>
  <c r="M92" i="3" l="1"/>
  <c r="L92" i="3"/>
  <c r="O92" i="3"/>
  <c r="K92" i="3"/>
  <c r="Q93" i="3"/>
  <c r="P94" i="3"/>
  <c r="P95" i="3" l="1"/>
  <c r="Q94" i="3"/>
  <c r="K93" i="3"/>
  <c r="O93" i="3"/>
  <c r="L93" i="3"/>
  <c r="M93" i="3"/>
  <c r="M94" i="3" l="1"/>
  <c r="L94" i="3"/>
  <c r="O94" i="3"/>
  <c r="K94" i="3"/>
  <c r="Q95" i="3"/>
  <c r="P96" i="3"/>
  <c r="P97" i="3" l="1"/>
  <c r="Q96" i="3"/>
  <c r="K95" i="3"/>
  <c r="O95" i="3"/>
  <c r="L95" i="3"/>
  <c r="M95" i="3"/>
  <c r="M96" i="3" l="1"/>
  <c r="L96" i="3"/>
  <c r="O96" i="3"/>
  <c r="K96" i="3"/>
  <c r="Q97" i="3"/>
  <c r="P98" i="3"/>
  <c r="K97" i="3" l="1"/>
  <c r="O97" i="3"/>
  <c r="L97" i="3"/>
  <c r="M97" i="3"/>
  <c r="P99" i="3"/>
  <c r="Q98" i="3"/>
  <c r="M98" i="3" l="1"/>
  <c r="L98" i="3"/>
  <c r="O98" i="3"/>
  <c r="K98" i="3"/>
  <c r="Q99" i="3"/>
  <c r="P100" i="3"/>
  <c r="P101" i="3" l="1"/>
  <c r="Q100" i="3"/>
  <c r="K99" i="3"/>
  <c r="O99" i="3"/>
  <c r="L99" i="3"/>
  <c r="M99" i="3"/>
  <c r="M100" i="3" l="1"/>
  <c r="L100" i="3"/>
  <c r="O100" i="3"/>
  <c r="K100" i="3"/>
  <c r="Q101" i="3"/>
  <c r="P102" i="3"/>
  <c r="P103" i="3" l="1"/>
  <c r="Q102" i="3"/>
  <c r="K101" i="3"/>
  <c r="O101" i="3"/>
  <c r="L101" i="3"/>
  <c r="M101" i="3"/>
  <c r="M102" i="3" l="1"/>
  <c r="L102" i="3"/>
  <c r="O102" i="3"/>
  <c r="K102" i="3"/>
  <c r="Q103" i="3"/>
  <c r="P104" i="3"/>
  <c r="P105" i="3" l="1"/>
  <c r="Q104" i="3"/>
  <c r="K103" i="3"/>
  <c r="O103" i="3"/>
  <c r="L103" i="3"/>
  <c r="M103" i="3"/>
  <c r="M104" i="3" l="1"/>
  <c r="L104" i="3"/>
  <c r="O104" i="3"/>
  <c r="K104" i="3"/>
  <c r="Q105" i="3"/>
  <c r="P106" i="3"/>
  <c r="P107" i="3" l="1"/>
  <c r="Q106" i="3"/>
  <c r="K105" i="3"/>
  <c r="O105" i="3"/>
  <c r="L105" i="3"/>
  <c r="M105" i="3"/>
  <c r="M106" i="3" l="1"/>
  <c r="L106" i="3"/>
  <c r="O106" i="3"/>
  <c r="K106" i="3"/>
  <c r="Q107" i="3"/>
  <c r="P108" i="3"/>
  <c r="P109" i="3" l="1"/>
  <c r="Q108" i="3"/>
  <c r="K107" i="3"/>
  <c r="O107" i="3"/>
  <c r="L107" i="3"/>
  <c r="M107" i="3"/>
  <c r="M108" i="3" l="1"/>
  <c r="L108" i="3"/>
  <c r="O108" i="3"/>
  <c r="K108" i="3"/>
  <c r="Q109" i="3"/>
  <c r="P110" i="3"/>
  <c r="P111" i="3" l="1"/>
  <c r="Q110" i="3"/>
  <c r="K109" i="3"/>
  <c r="O109" i="3"/>
  <c r="L109" i="3"/>
  <c r="M109" i="3"/>
  <c r="M110" i="3" l="1"/>
  <c r="L110" i="3"/>
  <c r="O110" i="3"/>
  <c r="K110" i="3"/>
  <c r="Q111" i="3"/>
  <c r="P112" i="3"/>
  <c r="P113" i="3" l="1"/>
  <c r="Q112" i="3"/>
  <c r="K111" i="3"/>
  <c r="O111" i="3"/>
  <c r="L111" i="3"/>
  <c r="M111" i="3"/>
  <c r="M112" i="3" l="1"/>
  <c r="L112" i="3"/>
  <c r="O112" i="3"/>
  <c r="K112" i="3"/>
  <c r="Q113" i="3"/>
  <c r="P114" i="3"/>
  <c r="P115" i="3" l="1"/>
  <c r="Q114" i="3"/>
  <c r="K113" i="3"/>
  <c r="O113" i="3"/>
  <c r="L113" i="3"/>
  <c r="M113" i="3"/>
  <c r="M114" i="3" l="1"/>
  <c r="L114" i="3"/>
  <c r="O114" i="3"/>
  <c r="K114" i="3"/>
  <c r="Q115" i="3"/>
  <c r="P116" i="3"/>
  <c r="K115" i="3" l="1"/>
  <c r="O115" i="3"/>
  <c r="L115" i="3"/>
  <c r="M115" i="3"/>
  <c r="P117" i="3"/>
  <c r="Q116" i="3"/>
  <c r="Q117" i="3" l="1"/>
  <c r="P118" i="3"/>
  <c r="M116" i="3"/>
  <c r="L116" i="3"/>
  <c r="O116" i="3"/>
  <c r="K116" i="3"/>
  <c r="P119" i="3" l="1"/>
  <c r="Q118" i="3"/>
  <c r="K117" i="3"/>
  <c r="O117" i="3"/>
  <c r="L117" i="3"/>
  <c r="M117" i="3"/>
  <c r="M118" i="3" l="1"/>
  <c r="L118" i="3"/>
  <c r="O118" i="3"/>
  <c r="K118" i="3"/>
  <c r="Q119" i="3"/>
  <c r="P120" i="3"/>
  <c r="P121" i="3" l="1"/>
  <c r="Q120" i="3"/>
  <c r="K119" i="3"/>
  <c r="O119" i="3"/>
  <c r="L119" i="3"/>
  <c r="M119" i="3"/>
  <c r="M120" i="3" l="1"/>
  <c r="L120" i="3"/>
  <c r="O120" i="3"/>
  <c r="K120" i="3"/>
  <c r="Q121" i="3"/>
  <c r="P122" i="3"/>
  <c r="P123" i="3" l="1"/>
  <c r="Q122" i="3"/>
  <c r="K121" i="3"/>
  <c r="O121" i="3"/>
  <c r="L121" i="3"/>
  <c r="M121" i="3"/>
  <c r="M122" i="3" l="1"/>
  <c r="L122" i="3"/>
  <c r="O122" i="3"/>
  <c r="K122" i="3"/>
  <c r="Q123" i="3"/>
  <c r="P124" i="3"/>
  <c r="P125" i="3" l="1"/>
  <c r="Q124" i="3"/>
  <c r="K123" i="3"/>
  <c r="O123" i="3"/>
  <c r="L123" i="3"/>
  <c r="M123" i="3"/>
  <c r="M124" i="3" l="1"/>
  <c r="L124" i="3"/>
  <c r="O124" i="3"/>
  <c r="K124" i="3"/>
  <c r="Q125" i="3"/>
  <c r="P126" i="3"/>
  <c r="P127" i="3" l="1"/>
  <c r="Q126" i="3"/>
  <c r="K125" i="3"/>
  <c r="O125" i="3"/>
  <c r="L125" i="3"/>
  <c r="M125" i="3"/>
  <c r="M126" i="3" l="1"/>
  <c r="L126" i="3"/>
  <c r="O126" i="3"/>
  <c r="K126" i="3"/>
  <c r="Q127" i="3"/>
  <c r="P128" i="3"/>
  <c r="P129" i="3" l="1"/>
  <c r="Q128" i="3"/>
  <c r="K127" i="3"/>
  <c r="O127" i="3"/>
  <c r="L127" i="3"/>
  <c r="M127" i="3"/>
  <c r="M128" i="3" l="1"/>
  <c r="L128" i="3"/>
  <c r="O128" i="3"/>
  <c r="K128" i="3"/>
  <c r="Q129" i="3"/>
  <c r="P130" i="3"/>
  <c r="P131" i="3" l="1"/>
  <c r="Q130" i="3"/>
  <c r="K129" i="3"/>
  <c r="O129" i="3"/>
  <c r="L129" i="3"/>
  <c r="M129" i="3"/>
  <c r="M130" i="3" l="1"/>
  <c r="L130" i="3"/>
  <c r="O130" i="3"/>
  <c r="K130" i="3"/>
  <c r="Q131" i="3"/>
  <c r="P132" i="3"/>
  <c r="P133" i="3" l="1"/>
  <c r="Q132" i="3"/>
  <c r="K131" i="3"/>
  <c r="O131" i="3"/>
  <c r="L131" i="3"/>
  <c r="M131" i="3"/>
  <c r="M132" i="3" l="1"/>
  <c r="L132" i="3"/>
  <c r="O132" i="3"/>
  <c r="K132" i="3"/>
  <c r="Q133" i="3"/>
  <c r="P134" i="3"/>
  <c r="K133" i="3" l="1"/>
  <c r="O133" i="3"/>
  <c r="L133" i="3"/>
  <c r="M133" i="3"/>
  <c r="P135" i="3"/>
  <c r="Q134" i="3"/>
  <c r="M134" i="3" l="1"/>
  <c r="L134" i="3"/>
  <c r="O134" i="3"/>
  <c r="K134" i="3"/>
  <c r="Q135" i="3"/>
  <c r="P136" i="3"/>
  <c r="P137" i="3" l="1"/>
  <c r="Q136" i="3"/>
  <c r="K135" i="3"/>
  <c r="O135" i="3"/>
  <c r="L135" i="3"/>
  <c r="M135" i="3"/>
  <c r="M136" i="3" l="1"/>
  <c r="L136" i="3"/>
  <c r="O136" i="3"/>
  <c r="K136" i="3"/>
  <c r="Q137" i="3"/>
  <c r="P138" i="3"/>
  <c r="P139" i="3" l="1"/>
  <c r="Q138" i="3"/>
  <c r="K137" i="3"/>
  <c r="O137" i="3"/>
  <c r="L137" i="3"/>
  <c r="M137" i="3"/>
  <c r="M138" i="3" l="1"/>
  <c r="L138" i="3"/>
  <c r="O138" i="3"/>
  <c r="K138" i="3"/>
  <c r="Q139" i="3"/>
  <c r="P140" i="3"/>
  <c r="P141" i="3" l="1"/>
  <c r="Q140" i="3"/>
  <c r="K139" i="3"/>
  <c r="O139" i="3"/>
  <c r="L139" i="3"/>
  <c r="M139" i="3"/>
  <c r="M140" i="3" l="1"/>
  <c r="L140" i="3"/>
  <c r="O140" i="3"/>
  <c r="K140" i="3"/>
  <c r="Q141" i="3"/>
  <c r="P142" i="3"/>
  <c r="P143" i="3" l="1"/>
  <c r="Q142" i="3"/>
  <c r="K141" i="3"/>
  <c r="O141" i="3"/>
  <c r="L141" i="3"/>
  <c r="M141" i="3"/>
  <c r="M142" i="3" l="1"/>
  <c r="L142" i="3"/>
  <c r="O142" i="3"/>
  <c r="K142" i="3"/>
  <c r="Q143" i="3"/>
  <c r="P144" i="3"/>
  <c r="P145" i="3" l="1"/>
  <c r="Q144" i="3"/>
  <c r="K143" i="3"/>
  <c r="O143" i="3"/>
  <c r="L143" i="3"/>
  <c r="M143" i="3"/>
  <c r="M144" i="3" l="1"/>
  <c r="L144" i="3"/>
  <c r="O144" i="3"/>
  <c r="K144" i="3"/>
  <c r="Q145" i="3"/>
  <c r="P146" i="3"/>
  <c r="P147" i="3" l="1"/>
  <c r="Q146" i="3"/>
  <c r="K145" i="3"/>
  <c r="O145" i="3"/>
  <c r="L145" i="3"/>
  <c r="M145" i="3"/>
  <c r="M146" i="3" l="1"/>
  <c r="L146" i="3"/>
  <c r="O146" i="3"/>
  <c r="K146" i="3"/>
  <c r="Q147" i="3"/>
  <c r="P148" i="3"/>
  <c r="P149" i="3" l="1"/>
  <c r="Q148" i="3"/>
  <c r="K147" i="3"/>
  <c r="O147" i="3"/>
  <c r="L147" i="3"/>
  <c r="M147" i="3"/>
  <c r="M148" i="3" l="1"/>
  <c r="L148" i="3"/>
  <c r="O148" i="3"/>
  <c r="K148" i="3"/>
  <c r="Q149" i="3"/>
  <c r="P150" i="3"/>
  <c r="P151" i="3" l="1"/>
  <c r="Q150" i="3"/>
  <c r="K149" i="3"/>
  <c r="O149" i="3"/>
  <c r="L149" i="3"/>
  <c r="M149" i="3"/>
  <c r="M150" i="3" l="1"/>
  <c r="L150" i="3"/>
  <c r="O150" i="3"/>
  <c r="K150" i="3"/>
  <c r="Q151" i="3"/>
  <c r="P152" i="3"/>
  <c r="K151" i="3" l="1"/>
  <c r="O151" i="3"/>
  <c r="L151" i="3"/>
  <c r="M151" i="3"/>
  <c r="P153" i="3"/>
  <c r="Q152" i="3"/>
  <c r="M152" i="3" l="1"/>
  <c r="L152" i="3"/>
  <c r="O152" i="3"/>
  <c r="K152" i="3"/>
  <c r="Q153" i="3"/>
  <c r="P154" i="3"/>
  <c r="P155" i="3" l="1"/>
  <c r="Q154" i="3"/>
  <c r="K153" i="3"/>
  <c r="O153" i="3"/>
  <c r="L153" i="3"/>
  <c r="M153" i="3"/>
  <c r="M154" i="3" l="1"/>
  <c r="L154" i="3"/>
  <c r="O154" i="3"/>
  <c r="K154" i="3"/>
  <c r="Q155" i="3"/>
  <c r="P156" i="3"/>
  <c r="K155" i="3" l="1"/>
  <c r="O155" i="3"/>
  <c r="L155" i="3"/>
  <c r="M155" i="3"/>
  <c r="P157" i="3"/>
  <c r="Q156" i="3"/>
  <c r="Q157" i="3" l="1"/>
  <c r="P158" i="3"/>
  <c r="M156" i="3"/>
  <c r="L156" i="3"/>
  <c r="O156" i="3"/>
  <c r="K156" i="3"/>
  <c r="P159" i="3" l="1"/>
  <c r="Q158" i="3"/>
  <c r="K157" i="3"/>
  <c r="O157" i="3"/>
  <c r="L157" i="3"/>
  <c r="M157" i="3"/>
  <c r="M158" i="3" l="1"/>
  <c r="L158" i="3"/>
  <c r="O158" i="3"/>
  <c r="K158" i="3"/>
  <c r="Q159" i="3"/>
  <c r="P160" i="3"/>
  <c r="P161" i="3" l="1"/>
  <c r="Q160" i="3"/>
  <c r="K159" i="3"/>
  <c r="O159" i="3"/>
  <c r="L159" i="3"/>
  <c r="M159" i="3"/>
  <c r="M160" i="3" l="1"/>
  <c r="L160" i="3"/>
  <c r="O160" i="3"/>
  <c r="K160" i="3"/>
  <c r="Q161" i="3"/>
  <c r="P162" i="3"/>
  <c r="P163" i="3" l="1"/>
  <c r="Q162" i="3"/>
  <c r="K161" i="3"/>
  <c r="O161" i="3"/>
  <c r="L161" i="3"/>
  <c r="M161" i="3"/>
  <c r="M162" i="3" l="1"/>
  <c r="L162" i="3"/>
  <c r="O162" i="3"/>
  <c r="K162" i="3"/>
  <c r="Q163" i="3"/>
  <c r="P164" i="3"/>
  <c r="P165" i="3" l="1"/>
  <c r="Q164" i="3"/>
  <c r="K163" i="3"/>
  <c r="O163" i="3"/>
  <c r="L163" i="3"/>
  <c r="M163" i="3"/>
  <c r="M164" i="3" l="1"/>
  <c r="L164" i="3"/>
  <c r="O164" i="3"/>
  <c r="K164" i="3"/>
  <c r="Q165" i="3"/>
  <c r="P166" i="3"/>
  <c r="P167" i="3" l="1"/>
  <c r="Q166" i="3"/>
  <c r="K165" i="3"/>
  <c r="O165" i="3"/>
  <c r="L165" i="3"/>
  <c r="M165" i="3"/>
  <c r="M166" i="3" l="1"/>
  <c r="L166" i="3"/>
  <c r="O166" i="3"/>
  <c r="K166" i="3"/>
  <c r="Q167" i="3"/>
  <c r="P168" i="3"/>
  <c r="P169" i="3" l="1"/>
  <c r="Q168" i="3"/>
  <c r="K167" i="3"/>
  <c r="O167" i="3"/>
  <c r="L167" i="3"/>
  <c r="M167" i="3"/>
  <c r="M168" i="3" l="1"/>
  <c r="L168" i="3"/>
  <c r="O168" i="3"/>
  <c r="K168" i="3"/>
  <c r="Q169" i="3"/>
  <c r="P170" i="3"/>
  <c r="P171" i="3" l="1"/>
  <c r="Q170" i="3"/>
  <c r="K169" i="3"/>
  <c r="O169" i="3"/>
  <c r="L169" i="3"/>
  <c r="M169" i="3"/>
  <c r="M170" i="3" l="1"/>
  <c r="L170" i="3"/>
  <c r="O170" i="3"/>
  <c r="K170" i="3"/>
  <c r="Q171" i="3"/>
  <c r="P172" i="3"/>
  <c r="P173" i="3" l="1"/>
  <c r="Q172" i="3"/>
  <c r="K171" i="3"/>
  <c r="O171" i="3"/>
  <c r="L171" i="3"/>
  <c r="M171" i="3"/>
  <c r="M172" i="3" l="1"/>
  <c r="L172" i="3"/>
  <c r="O172" i="3"/>
  <c r="K172" i="3"/>
  <c r="Q173" i="3"/>
  <c r="P174" i="3"/>
  <c r="P175" i="3" l="1"/>
  <c r="Q174" i="3"/>
  <c r="K173" i="3"/>
  <c r="O173" i="3"/>
  <c r="L173" i="3"/>
  <c r="M173" i="3"/>
  <c r="M174" i="3" l="1"/>
  <c r="L174" i="3"/>
  <c r="O174" i="3"/>
  <c r="K174" i="3"/>
  <c r="Q175" i="3"/>
  <c r="P176" i="3"/>
  <c r="K175" i="3" l="1"/>
  <c r="O175" i="3"/>
  <c r="L175" i="3"/>
  <c r="M175" i="3"/>
  <c r="P177" i="3"/>
  <c r="Q176" i="3"/>
  <c r="Q177" i="3" l="1"/>
  <c r="P178" i="3"/>
  <c r="M176" i="3"/>
  <c r="L176" i="3"/>
  <c r="O176" i="3"/>
  <c r="K176" i="3"/>
  <c r="P179" i="3" l="1"/>
  <c r="Q178" i="3"/>
  <c r="K177" i="3"/>
  <c r="O177" i="3"/>
  <c r="L177" i="3"/>
  <c r="M177" i="3"/>
  <c r="M178" i="3" l="1"/>
  <c r="L178" i="3"/>
  <c r="O178" i="3"/>
  <c r="K178" i="3"/>
  <c r="Q179" i="3"/>
  <c r="P180" i="3"/>
  <c r="P181" i="3" l="1"/>
  <c r="Q180" i="3"/>
  <c r="K179" i="3"/>
  <c r="O179" i="3"/>
  <c r="L179" i="3"/>
  <c r="M179" i="3"/>
  <c r="M180" i="3" l="1"/>
  <c r="L180" i="3"/>
  <c r="O180" i="3"/>
  <c r="K180" i="3"/>
  <c r="Q181" i="3"/>
  <c r="P182" i="3"/>
  <c r="P183" i="3" l="1"/>
  <c r="Q182" i="3"/>
  <c r="K181" i="3"/>
  <c r="O181" i="3"/>
  <c r="L181" i="3"/>
  <c r="M181" i="3"/>
  <c r="M182" i="3" l="1"/>
  <c r="L182" i="3"/>
  <c r="O182" i="3"/>
  <c r="K182" i="3"/>
  <c r="Q183" i="3"/>
  <c r="P184" i="3"/>
  <c r="P185" i="3" l="1"/>
  <c r="Q184" i="3"/>
  <c r="K183" i="3"/>
  <c r="O183" i="3"/>
  <c r="L183" i="3"/>
  <c r="M183" i="3"/>
  <c r="M184" i="3" l="1"/>
  <c r="L184" i="3"/>
  <c r="O184" i="3"/>
  <c r="K184" i="3"/>
  <c r="Q185" i="3"/>
  <c r="P186" i="3"/>
  <c r="P187" i="3" l="1"/>
  <c r="Q186" i="3"/>
  <c r="K185" i="3"/>
  <c r="O185" i="3"/>
  <c r="L185" i="3"/>
  <c r="M185" i="3"/>
  <c r="M186" i="3" l="1"/>
  <c r="L186" i="3"/>
  <c r="O186" i="3"/>
  <c r="K186" i="3"/>
  <c r="Q187" i="3"/>
  <c r="P188" i="3"/>
  <c r="K187" i="3" l="1"/>
  <c r="O187" i="3"/>
  <c r="L187" i="3"/>
  <c r="M187" i="3"/>
  <c r="P189" i="3"/>
  <c r="Q188" i="3"/>
  <c r="M188" i="3" l="1"/>
  <c r="L188" i="3"/>
  <c r="O188" i="3"/>
  <c r="K188" i="3"/>
  <c r="Q189" i="3"/>
  <c r="P190" i="3"/>
  <c r="P191" i="3" l="1"/>
  <c r="Q190" i="3"/>
  <c r="K189" i="3"/>
  <c r="O189" i="3"/>
  <c r="L189" i="3"/>
  <c r="M189" i="3"/>
  <c r="M190" i="3" l="1"/>
  <c r="L190" i="3"/>
  <c r="O190" i="3"/>
  <c r="K190" i="3"/>
  <c r="Q191" i="3"/>
  <c r="P192" i="3"/>
  <c r="P193" i="3" l="1"/>
  <c r="Q192" i="3"/>
  <c r="K191" i="3"/>
  <c r="O191" i="3"/>
  <c r="L191" i="3"/>
  <c r="M191" i="3"/>
  <c r="M192" i="3" l="1"/>
  <c r="L192" i="3"/>
  <c r="O192" i="3"/>
  <c r="K192" i="3"/>
  <c r="Q193" i="3"/>
  <c r="P194" i="3"/>
  <c r="P195" i="3" l="1"/>
  <c r="Q194" i="3"/>
  <c r="K193" i="3"/>
  <c r="O193" i="3"/>
  <c r="L193" i="3"/>
  <c r="M193" i="3"/>
  <c r="M194" i="3" l="1"/>
  <c r="L194" i="3"/>
  <c r="O194" i="3"/>
  <c r="K194" i="3"/>
  <c r="Q195" i="3"/>
  <c r="P196" i="3"/>
  <c r="P197" i="3" l="1"/>
  <c r="Q196" i="3"/>
  <c r="K195" i="3"/>
  <c r="O195" i="3"/>
  <c r="L195" i="3"/>
  <c r="M195" i="3"/>
  <c r="M196" i="3" l="1"/>
  <c r="L196" i="3"/>
  <c r="O196" i="3"/>
  <c r="K196" i="3"/>
  <c r="Q197" i="3"/>
  <c r="P198" i="3"/>
  <c r="K197" i="3" l="1"/>
  <c r="O197" i="3"/>
  <c r="L197" i="3"/>
  <c r="M197" i="3"/>
  <c r="P199" i="3"/>
  <c r="Q198" i="3"/>
  <c r="Q199" i="3" l="1"/>
  <c r="P200" i="3"/>
  <c r="M198" i="3"/>
  <c r="L198" i="3"/>
  <c r="O198" i="3"/>
  <c r="K198" i="3"/>
  <c r="P201" i="3" l="1"/>
  <c r="Q200" i="3"/>
  <c r="K199" i="3"/>
  <c r="O199" i="3"/>
  <c r="L199" i="3"/>
  <c r="M199" i="3"/>
  <c r="M200" i="3" l="1"/>
  <c r="L200" i="3"/>
  <c r="O200" i="3"/>
  <c r="K200" i="3"/>
  <c r="Q201" i="3"/>
  <c r="P202" i="3"/>
  <c r="K201" i="3" l="1"/>
  <c r="O201" i="3"/>
  <c r="L201" i="3"/>
  <c r="M201" i="3"/>
  <c r="P203" i="3"/>
  <c r="Q202" i="3"/>
  <c r="Q203" i="3" l="1"/>
  <c r="P204" i="3"/>
  <c r="M202" i="3"/>
  <c r="L202" i="3"/>
  <c r="O202" i="3"/>
  <c r="K202" i="3"/>
  <c r="P205" i="3" l="1"/>
  <c r="Q204" i="3"/>
  <c r="K203" i="3"/>
  <c r="O203" i="3"/>
  <c r="L203" i="3"/>
  <c r="M203" i="3"/>
  <c r="M204" i="3" l="1"/>
  <c r="L204" i="3"/>
  <c r="O204" i="3"/>
  <c r="K204" i="3"/>
  <c r="Q205" i="3"/>
  <c r="P206" i="3"/>
  <c r="K205" i="3" l="1"/>
  <c r="O205" i="3"/>
  <c r="L205" i="3"/>
  <c r="M205" i="3"/>
  <c r="P207" i="3"/>
  <c r="Q206" i="3"/>
  <c r="M206" i="3" l="1"/>
  <c r="L206" i="3"/>
  <c r="O206" i="3"/>
  <c r="K206" i="3"/>
  <c r="Q207" i="3"/>
  <c r="P208" i="3"/>
  <c r="P209" i="3" l="1"/>
  <c r="Q208" i="3"/>
  <c r="K207" i="3"/>
  <c r="O207" i="3"/>
  <c r="L207" i="3"/>
  <c r="M207" i="3"/>
  <c r="M208" i="3" l="1"/>
  <c r="L208" i="3"/>
  <c r="O208" i="3"/>
  <c r="K208" i="3"/>
  <c r="Q209" i="3"/>
  <c r="P210" i="3"/>
  <c r="P211" i="3" l="1"/>
  <c r="Q210" i="3"/>
  <c r="K209" i="3"/>
  <c r="O209" i="3"/>
  <c r="L209" i="3"/>
  <c r="M209" i="3"/>
  <c r="M210" i="3" l="1"/>
  <c r="L210" i="3"/>
  <c r="O210" i="3"/>
  <c r="K210" i="3"/>
  <c r="Q211" i="3"/>
  <c r="P212" i="3"/>
  <c r="P213" i="3" l="1"/>
  <c r="Q212" i="3"/>
  <c r="K211" i="3"/>
  <c r="O211" i="3"/>
  <c r="L211" i="3"/>
  <c r="M211" i="3"/>
  <c r="M212" i="3" l="1"/>
  <c r="L212" i="3"/>
  <c r="O212" i="3"/>
  <c r="K212" i="3"/>
  <c r="Q213" i="3"/>
  <c r="P214" i="3"/>
  <c r="P215" i="3" l="1"/>
  <c r="Q214" i="3"/>
  <c r="K213" i="3"/>
  <c r="O213" i="3"/>
  <c r="L213" i="3"/>
  <c r="M213" i="3"/>
  <c r="M214" i="3" l="1"/>
  <c r="L214" i="3"/>
  <c r="O214" i="3"/>
  <c r="K214" i="3"/>
  <c r="P216" i="3"/>
  <c r="Q215" i="3"/>
  <c r="O215" i="3" l="1"/>
  <c r="K215" i="3"/>
  <c r="L215" i="3"/>
  <c r="M215" i="3"/>
  <c r="Q216" i="3"/>
  <c r="P217" i="3"/>
  <c r="P218" i="3" l="1"/>
  <c r="Q217" i="3"/>
  <c r="L216" i="3"/>
  <c r="O216" i="3"/>
  <c r="K216" i="3"/>
  <c r="M216" i="3"/>
  <c r="O217" i="3" l="1"/>
  <c r="M217" i="3"/>
  <c r="K217" i="3"/>
  <c r="L217" i="3"/>
  <c r="Q218" i="3"/>
  <c r="P219" i="3"/>
  <c r="P220" i="3" l="1"/>
  <c r="Q219" i="3"/>
  <c r="L218" i="3"/>
  <c r="O218" i="3"/>
  <c r="M218" i="3"/>
  <c r="K218" i="3"/>
  <c r="O219" i="3" l="1"/>
  <c r="M219" i="3"/>
  <c r="L219" i="3"/>
  <c r="K219" i="3"/>
  <c r="Q220" i="3"/>
  <c r="P221" i="3"/>
  <c r="P222" i="3" l="1"/>
  <c r="Q221" i="3"/>
  <c r="L220" i="3"/>
  <c r="M220" i="3"/>
  <c r="K220" i="3"/>
  <c r="O220" i="3"/>
  <c r="O221" i="3" l="1"/>
  <c r="L221" i="3"/>
  <c r="K221" i="3"/>
  <c r="M221" i="3"/>
  <c r="Q222" i="3"/>
  <c r="P223" i="3"/>
  <c r="P224" i="3" l="1"/>
  <c r="Q223" i="3"/>
  <c r="L222" i="3"/>
  <c r="K222" i="3"/>
  <c r="M222" i="3"/>
  <c r="O222" i="3"/>
  <c r="Q224" i="3" l="1"/>
  <c r="P225" i="3"/>
  <c r="O223" i="3"/>
  <c r="K223" i="3"/>
  <c r="L223" i="3"/>
  <c r="M223" i="3"/>
  <c r="P226" i="3" l="1"/>
  <c r="Q225" i="3"/>
  <c r="L224" i="3"/>
  <c r="O224" i="3"/>
  <c r="K224" i="3"/>
  <c r="M224" i="3"/>
  <c r="O225" i="3" l="1"/>
  <c r="M225" i="3"/>
  <c r="K225" i="3"/>
  <c r="L225" i="3"/>
  <c r="Q226" i="3"/>
  <c r="P227" i="3"/>
  <c r="Q227" i="3" l="1"/>
  <c r="P228" i="3"/>
  <c r="L226" i="3"/>
  <c r="O226" i="3"/>
  <c r="M226" i="3"/>
  <c r="K226" i="3"/>
  <c r="Q228" i="3" l="1"/>
  <c r="P229" i="3"/>
  <c r="O227" i="3"/>
  <c r="M227" i="3"/>
  <c r="L227" i="3"/>
  <c r="K227" i="3"/>
  <c r="Q229" i="3" l="1"/>
  <c r="P230" i="3"/>
  <c r="L228" i="3"/>
  <c r="M228" i="3"/>
  <c r="K228" i="3"/>
  <c r="O228" i="3"/>
  <c r="Q230" i="3" l="1"/>
  <c r="P231" i="3"/>
  <c r="O229" i="3"/>
  <c r="L229" i="3"/>
  <c r="K229" i="3"/>
  <c r="M229" i="3"/>
  <c r="Q231" i="3" l="1"/>
  <c r="P232" i="3"/>
  <c r="L230" i="3"/>
  <c r="O230" i="3"/>
  <c r="K230" i="3"/>
  <c r="M230" i="3"/>
  <c r="Q232" i="3" l="1"/>
  <c r="P233" i="3"/>
  <c r="O231" i="3"/>
  <c r="L231" i="3"/>
  <c r="M231" i="3"/>
  <c r="K231" i="3"/>
  <c r="Q233" i="3" l="1"/>
  <c r="P234" i="3"/>
  <c r="L232" i="3"/>
  <c r="O232" i="3"/>
  <c r="M232" i="3"/>
  <c r="K232" i="3"/>
  <c r="Q234" i="3" l="1"/>
  <c r="P235" i="3"/>
  <c r="O233" i="3"/>
  <c r="L233" i="3"/>
  <c r="K233" i="3"/>
  <c r="M233" i="3"/>
  <c r="P236" i="3" l="1"/>
  <c r="Q235" i="3"/>
  <c r="L234" i="3"/>
  <c r="O234" i="3"/>
  <c r="K234" i="3"/>
  <c r="M234" i="3"/>
  <c r="O235" i="3" l="1"/>
  <c r="M235" i="3"/>
  <c r="L235" i="3"/>
  <c r="K235" i="3"/>
  <c r="Q236" i="3"/>
  <c r="P237" i="3"/>
  <c r="P238" i="3" l="1"/>
  <c r="Q237" i="3"/>
  <c r="L236" i="3"/>
  <c r="K236" i="3"/>
  <c r="O236" i="3"/>
  <c r="M236" i="3"/>
  <c r="O237" i="3" l="1"/>
  <c r="M237" i="3"/>
  <c r="L237" i="3"/>
  <c r="K237" i="3"/>
  <c r="Q238" i="3"/>
  <c r="P239" i="3"/>
  <c r="P240" i="3" l="1"/>
  <c r="Q239" i="3"/>
  <c r="L238" i="3"/>
  <c r="K238" i="3"/>
  <c r="O238" i="3"/>
  <c r="M238" i="3"/>
  <c r="O239" i="3" l="1"/>
  <c r="M239" i="3"/>
  <c r="L239" i="3"/>
  <c r="K239" i="3"/>
  <c r="Q240" i="3"/>
  <c r="P241" i="3"/>
  <c r="P242" i="3" l="1"/>
  <c r="Q241" i="3"/>
  <c r="L240" i="3"/>
  <c r="K240" i="3"/>
  <c r="O240" i="3"/>
  <c r="M240" i="3"/>
  <c r="O241" i="3" l="1"/>
  <c r="M241" i="3"/>
  <c r="L241" i="3"/>
  <c r="K241" i="3"/>
  <c r="Q242" i="3"/>
  <c r="P243" i="3"/>
  <c r="P244" i="3" l="1"/>
  <c r="Q243" i="3"/>
  <c r="L242" i="3"/>
  <c r="K242" i="3"/>
  <c r="O242" i="3"/>
  <c r="M242" i="3"/>
  <c r="O243" i="3" l="1"/>
  <c r="M243" i="3"/>
  <c r="L243" i="3"/>
  <c r="K243" i="3"/>
  <c r="Q244" i="3"/>
  <c r="P245" i="3"/>
  <c r="P246" i="3" l="1"/>
  <c r="Q245" i="3"/>
  <c r="L244" i="3"/>
  <c r="K244" i="3"/>
  <c r="O244" i="3"/>
  <c r="M244" i="3"/>
  <c r="O245" i="3" l="1"/>
  <c r="M245" i="3"/>
  <c r="L245" i="3"/>
  <c r="K245" i="3"/>
  <c r="Q246" i="3"/>
  <c r="P247" i="3"/>
  <c r="P248" i="3" l="1"/>
  <c r="Q247" i="3"/>
  <c r="L246" i="3"/>
  <c r="K246" i="3"/>
  <c r="O246" i="3"/>
  <c r="M246" i="3"/>
  <c r="O247" i="3" l="1"/>
  <c r="M247" i="3"/>
  <c r="L247" i="3"/>
  <c r="K247" i="3"/>
  <c r="Q248" i="3"/>
  <c r="P249" i="3"/>
  <c r="P250" i="3" l="1"/>
  <c r="Q249" i="3"/>
  <c r="L248" i="3"/>
  <c r="K248" i="3"/>
  <c r="O248" i="3"/>
  <c r="M248" i="3"/>
  <c r="O249" i="3" l="1"/>
  <c r="M249" i="3"/>
  <c r="L249" i="3"/>
  <c r="K249" i="3"/>
  <c r="Q250" i="3"/>
  <c r="P251" i="3"/>
  <c r="P252" i="3" l="1"/>
  <c r="Q251" i="3"/>
  <c r="L250" i="3"/>
  <c r="K250" i="3"/>
  <c r="O250" i="3"/>
  <c r="M250" i="3"/>
  <c r="O251" i="3" l="1"/>
  <c r="M251" i="3"/>
  <c r="L251" i="3"/>
  <c r="K251" i="3"/>
  <c r="Q252" i="3"/>
  <c r="P253" i="3"/>
  <c r="P254" i="3" l="1"/>
  <c r="Q253" i="3"/>
  <c r="L252" i="3"/>
  <c r="K252" i="3"/>
  <c r="O252" i="3"/>
  <c r="M252" i="3"/>
  <c r="O253" i="3" l="1"/>
  <c r="M253" i="3"/>
  <c r="L253" i="3"/>
  <c r="K253" i="3"/>
  <c r="Q254" i="3"/>
  <c r="P255" i="3"/>
  <c r="P256" i="3" l="1"/>
  <c r="Q255" i="3"/>
  <c r="L254" i="3"/>
  <c r="K254" i="3"/>
  <c r="O254" i="3"/>
  <c r="M254" i="3"/>
  <c r="O255" i="3" l="1"/>
  <c r="M255" i="3"/>
  <c r="L255" i="3"/>
  <c r="K255" i="3"/>
  <c r="Q256" i="3"/>
  <c r="P257" i="3"/>
  <c r="P258" i="3" l="1"/>
  <c r="Q257" i="3"/>
  <c r="L256" i="3"/>
  <c r="K256" i="3"/>
  <c r="O256" i="3"/>
  <c r="M256" i="3"/>
  <c r="O257" i="3" l="1"/>
  <c r="M257" i="3"/>
  <c r="L257" i="3"/>
  <c r="K257" i="3"/>
  <c r="Q258" i="3"/>
  <c r="P259" i="3"/>
  <c r="P260" i="3" l="1"/>
  <c r="Q259" i="3"/>
  <c r="L258" i="3"/>
  <c r="K258" i="3"/>
  <c r="O258" i="3"/>
  <c r="M258" i="3"/>
  <c r="O259" i="3" l="1"/>
  <c r="M259" i="3"/>
  <c r="L259" i="3"/>
  <c r="K259" i="3"/>
  <c r="Q260" i="3"/>
  <c r="P261" i="3"/>
  <c r="P262" i="3" l="1"/>
  <c r="Q261" i="3"/>
  <c r="L260" i="3"/>
  <c r="K260" i="3"/>
  <c r="O260" i="3"/>
  <c r="M260" i="3"/>
  <c r="O261" i="3" l="1"/>
  <c r="M261" i="3"/>
  <c r="L261" i="3"/>
  <c r="K261" i="3"/>
  <c r="Q262" i="3"/>
  <c r="P263" i="3"/>
  <c r="P264" i="3" l="1"/>
  <c r="Q263" i="3"/>
  <c r="L262" i="3"/>
  <c r="K262" i="3"/>
  <c r="O262" i="3"/>
  <c r="M262" i="3"/>
  <c r="O263" i="3" l="1"/>
  <c r="M263" i="3"/>
  <c r="L263" i="3"/>
  <c r="K263" i="3"/>
  <c r="Q264" i="3"/>
  <c r="P265" i="3"/>
  <c r="P266" i="3" l="1"/>
  <c r="Q265" i="3"/>
  <c r="L264" i="3"/>
  <c r="K264" i="3"/>
  <c r="O264" i="3"/>
  <c r="M264" i="3"/>
  <c r="O265" i="3" l="1"/>
  <c r="M265" i="3"/>
  <c r="L265" i="3"/>
  <c r="K265" i="3"/>
  <c r="Q266" i="3"/>
  <c r="P267" i="3"/>
  <c r="P268" i="3" l="1"/>
  <c r="Q267" i="3"/>
  <c r="L266" i="3"/>
  <c r="K266" i="3"/>
  <c r="O266" i="3"/>
  <c r="M266" i="3"/>
  <c r="O267" i="3" l="1"/>
  <c r="M267" i="3"/>
  <c r="L267" i="3"/>
  <c r="K267" i="3"/>
  <c r="Q268" i="3"/>
  <c r="P269" i="3"/>
  <c r="P270" i="3" l="1"/>
  <c r="Q269" i="3"/>
  <c r="L268" i="3"/>
  <c r="K268" i="3"/>
  <c r="O268" i="3"/>
  <c r="M268" i="3"/>
  <c r="O269" i="3" l="1"/>
  <c r="M269" i="3"/>
  <c r="L269" i="3"/>
  <c r="K269" i="3"/>
  <c r="Q270" i="3"/>
  <c r="P271" i="3"/>
  <c r="P272" i="3" l="1"/>
  <c r="Q271" i="3"/>
  <c r="L270" i="3"/>
  <c r="K270" i="3"/>
  <c r="O270" i="3"/>
  <c r="M270" i="3"/>
  <c r="O271" i="3" l="1"/>
  <c r="M271" i="3"/>
  <c r="L271" i="3"/>
  <c r="K271" i="3"/>
  <c r="Q272" i="3"/>
  <c r="P273" i="3"/>
  <c r="P274" i="3" l="1"/>
  <c r="Q273" i="3"/>
  <c r="L272" i="3"/>
  <c r="K272" i="3"/>
  <c r="O272" i="3"/>
  <c r="M272" i="3"/>
  <c r="O273" i="3" l="1"/>
  <c r="M273" i="3"/>
  <c r="L273" i="3"/>
  <c r="K273" i="3"/>
  <c r="Q274" i="3"/>
  <c r="P275" i="3"/>
  <c r="P276" i="3" l="1"/>
  <c r="Q275" i="3"/>
  <c r="L274" i="3"/>
  <c r="K274" i="3"/>
  <c r="O274" i="3"/>
  <c r="M274" i="3"/>
  <c r="O275" i="3" l="1"/>
  <c r="M275" i="3"/>
  <c r="L275" i="3"/>
  <c r="K275" i="3"/>
  <c r="Q276" i="3"/>
  <c r="P277" i="3"/>
  <c r="P278" i="3" l="1"/>
  <c r="Q277" i="3"/>
  <c r="L276" i="3"/>
  <c r="K276" i="3"/>
  <c r="O276" i="3"/>
  <c r="M276" i="3"/>
  <c r="O277" i="3" l="1"/>
  <c r="M277" i="3"/>
  <c r="L277" i="3"/>
  <c r="K277" i="3"/>
  <c r="Q278" i="3"/>
  <c r="P279" i="3"/>
  <c r="P280" i="3" l="1"/>
  <c r="Q279" i="3"/>
  <c r="L278" i="3"/>
  <c r="K278" i="3"/>
  <c r="O278" i="3"/>
  <c r="M278" i="3"/>
  <c r="O279" i="3" l="1"/>
  <c r="M279" i="3"/>
  <c r="L279" i="3"/>
  <c r="K279" i="3"/>
  <c r="Q280" i="3"/>
  <c r="P281" i="3"/>
  <c r="L280" i="3" l="1"/>
  <c r="K280" i="3"/>
  <c r="O280" i="3"/>
  <c r="M280" i="3"/>
  <c r="P282" i="3"/>
  <c r="Q281" i="3"/>
  <c r="Q282" i="3" l="1"/>
  <c r="P283" i="3"/>
  <c r="O281" i="3"/>
  <c r="M281" i="3"/>
  <c r="L281" i="3"/>
  <c r="K281" i="3"/>
  <c r="P284" i="3" l="1"/>
  <c r="Q283" i="3"/>
  <c r="L282" i="3"/>
  <c r="K282" i="3"/>
  <c r="O282" i="3"/>
  <c r="M282" i="3"/>
  <c r="O283" i="3" l="1"/>
  <c r="M283" i="3"/>
  <c r="L283" i="3"/>
  <c r="K283" i="3"/>
  <c r="Q284" i="3"/>
  <c r="P285" i="3"/>
  <c r="P286" i="3" l="1"/>
  <c r="Q285" i="3"/>
  <c r="L284" i="3"/>
  <c r="K284" i="3"/>
  <c r="O284" i="3"/>
  <c r="M284" i="3"/>
  <c r="O285" i="3" l="1"/>
  <c r="M285" i="3"/>
  <c r="L285" i="3"/>
  <c r="K285" i="3"/>
  <c r="Q286" i="3"/>
  <c r="P287" i="3"/>
  <c r="P288" i="3" l="1"/>
  <c r="Q287" i="3"/>
  <c r="L286" i="3"/>
  <c r="K286" i="3"/>
  <c r="O286" i="3"/>
  <c r="M286" i="3"/>
  <c r="O287" i="3" l="1"/>
  <c r="M287" i="3"/>
  <c r="L287" i="3"/>
  <c r="K287" i="3"/>
  <c r="Q288" i="3"/>
  <c r="P289" i="3"/>
  <c r="P290" i="3" l="1"/>
  <c r="Q289" i="3"/>
  <c r="L288" i="3"/>
  <c r="K288" i="3"/>
  <c r="O288" i="3"/>
  <c r="M288" i="3"/>
  <c r="O289" i="3" l="1"/>
  <c r="M289" i="3"/>
  <c r="L289" i="3"/>
  <c r="K289" i="3"/>
  <c r="Q290" i="3"/>
  <c r="P291" i="3"/>
  <c r="P292" i="3" l="1"/>
  <c r="Q291" i="3"/>
  <c r="L290" i="3"/>
  <c r="K290" i="3"/>
  <c r="O290" i="3"/>
  <c r="M290" i="3"/>
  <c r="O291" i="3" l="1"/>
  <c r="M291" i="3"/>
  <c r="L291" i="3"/>
  <c r="K291" i="3"/>
  <c r="Q292" i="3"/>
  <c r="P293" i="3"/>
  <c r="P294" i="3" l="1"/>
  <c r="Q293" i="3"/>
  <c r="L292" i="3"/>
  <c r="K292" i="3"/>
  <c r="O292" i="3"/>
  <c r="M292" i="3"/>
  <c r="O293" i="3" l="1"/>
  <c r="M293" i="3"/>
  <c r="L293" i="3"/>
  <c r="K293" i="3"/>
  <c r="Q294" i="3"/>
  <c r="P295" i="3"/>
  <c r="P296" i="3" l="1"/>
  <c r="Q295" i="3"/>
  <c r="L294" i="3"/>
  <c r="K294" i="3"/>
  <c r="O294" i="3"/>
  <c r="M294" i="3"/>
  <c r="O295" i="3" l="1"/>
  <c r="M295" i="3"/>
  <c r="L295" i="3"/>
  <c r="K295" i="3"/>
  <c r="Q296" i="3"/>
  <c r="P297" i="3"/>
  <c r="P298" i="3" l="1"/>
  <c r="Q297" i="3"/>
  <c r="L296" i="3"/>
  <c r="K296" i="3"/>
  <c r="O296" i="3"/>
  <c r="M296" i="3"/>
  <c r="O297" i="3" l="1"/>
  <c r="M297" i="3"/>
  <c r="L297" i="3"/>
  <c r="K297" i="3"/>
  <c r="Q298" i="3"/>
  <c r="P299" i="3"/>
  <c r="P300" i="3" l="1"/>
  <c r="Q299" i="3"/>
  <c r="L298" i="3"/>
  <c r="K298" i="3"/>
  <c r="O298" i="3"/>
  <c r="M298" i="3"/>
  <c r="O299" i="3" l="1"/>
  <c r="M299" i="3"/>
  <c r="L299" i="3"/>
  <c r="K299" i="3"/>
  <c r="Q300" i="3"/>
  <c r="P301" i="3"/>
  <c r="L300" i="3" l="1"/>
  <c r="K300" i="3"/>
  <c r="O300" i="3"/>
  <c r="M300" i="3"/>
  <c r="P302" i="3"/>
  <c r="Q301" i="3"/>
  <c r="Q302" i="3" l="1"/>
  <c r="P303" i="3"/>
  <c r="O301" i="3"/>
  <c r="M301" i="3"/>
  <c r="L301" i="3"/>
  <c r="K301" i="3"/>
  <c r="P304" i="3" l="1"/>
  <c r="Q303" i="3"/>
  <c r="L302" i="3"/>
  <c r="K302" i="3"/>
  <c r="O302" i="3"/>
  <c r="M302" i="3"/>
  <c r="O303" i="3" l="1"/>
  <c r="M303" i="3"/>
  <c r="L303" i="3"/>
  <c r="K303" i="3"/>
  <c r="Q304" i="3"/>
  <c r="P305" i="3"/>
  <c r="P306" i="3" l="1"/>
  <c r="Q305" i="3"/>
  <c r="L304" i="3"/>
  <c r="K304" i="3"/>
  <c r="O304" i="3"/>
  <c r="M304" i="3"/>
  <c r="O305" i="3" l="1"/>
  <c r="M305" i="3"/>
  <c r="L305" i="3"/>
  <c r="K305" i="3"/>
  <c r="Q306" i="3"/>
  <c r="P307" i="3"/>
  <c r="P308" i="3" l="1"/>
  <c r="Q307" i="3"/>
  <c r="L306" i="3"/>
  <c r="K306" i="3"/>
  <c r="O306" i="3"/>
  <c r="M306" i="3"/>
  <c r="O307" i="3" l="1"/>
  <c r="M307" i="3"/>
  <c r="L307" i="3"/>
  <c r="K307" i="3"/>
  <c r="Q308" i="3"/>
  <c r="P309" i="3"/>
  <c r="P310" i="3" l="1"/>
  <c r="Q309" i="3"/>
  <c r="L308" i="3"/>
  <c r="K308" i="3"/>
  <c r="O308" i="3"/>
  <c r="M308" i="3"/>
  <c r="O309" i="3" l="1"/>
  <c r="M309" i="3"/>
  <c r="L309" i="3"/>
  <c r="K309" i="3"/>
  <c r="Q310" i="3"/>
  <c r="P311" i="3"/>
  <c r="P312" i="3" l="1"/>
  <c r="Q311" i="3"/>
  <c r="L310" i="3"/>
  <c r="K310" i="3"/>
  <c r="O310" i="3"/>
  <c r="M310" i="3"/>
  <c r="O311" i="3" l="1"/>
  <c r="M311" i="3"/>
  <c r="L311" i="3"/>
  <c r="K311" i="3"/>
  <c r="Q312" i="3"/>
  <c r="P313" i="3"/>
  <c r="L312" i="3" l="1"/>
  <c r="K312" i="3"/>
  <c r="O312" i="3"/>
  <c r="M312" i="3"/>
  <c r="P314" i="3"/>
  <c r="Q313" i="3"/>
  <c r="O313" i="3" l="1"/>
  <c r="M313" i="3"/>
  <c r="L313" i="3"/>
  <c r="K313" i="3"/>
  <c r="Q314" i="3"/>
  <c r="P315" i="3"/>
  <c r="P316" i="3" l="1"/>
  <c r="Q315" i="3"/>
  <c r="L314" i="3"/>
  <c r="K314" i="3"/>
  <c r="O314" i="3"/>
  <c r="M314" i="3"/>
  <c r="O315" i="3" l="1"/>
  <c r="M315" i="3"/>
  <c r="L315" i="3"/>
  <c r="K315" i="3"/>
  <c r="Q316" i="3"/>
  <c r="P317" i="3"/>
  <c r="P318" i="3" l="1"/>
  <c r="Q317" i="3"/>
  <c r="L316" i="3"/>
  <c r="K316" i="3"/>
  <c r="O316" i="3"/>
  <c r="M316" i="3"/>
  <c r="O317" i="3" l="1"/>
  <c r="M317" i="3"/>
  <c r="L317" i="3"/>
  <c r="K317" i="3"/>
  <c r="P319" i="3"/>
  <c r="Q318" i="3"/>
  <c r="O318" i="3" l="1"/>
  <c r="L318" i="3"/>
  <c r="K318" i="3"/>
  <c r="M318" i="3"/>
  <c r="Q319" i="3"/>
  <c r="P320" i="3"/>
  <c r="K319" i="3" l="1"/>
  <c r="L319" i="3"/>
  <c r="M319" i="3"/>
  <c r="O319" i="3"/>
  <c r="P321" i="3"/>
  <c r="Q320" i="3"/>
  <c r="Q321" i="3" l="1"/>
  <c r="P322" i="3"/>
  <c r="M320" i="3"/>
  <c r="O320" i="3"/>
  <c r="L320" i="3"/>
  <c r="K320" i="3"/>
  <c r="P323" i="3" l="1"/>
  <c r="Q322" i="3"/>
  <c r="K321" i="3"/>
  <c r="L321" i="3"/>
  <c r="O321" i="3"/>
  <c r="M321" i="3"/>
  <c r="M322" i="3" l="1"/>
  <c r="O322" i="3"/>
  <c r="K322" i="3"/>
  <c r="L322" i="3"/>
  <c r="Q323" i="3"/>
  <c r="P324" i="3"/>
  <c r="P325" i="3" l="1"/>
  <c r="Q324" i="3"/>
  <c r="K323" i="3"/>
  <c r="L323" i="3"/>
  <c r="M323" i="3"/>
  <c r="O323" i="3"/>
  <c r="M324" i="3" l="1"/>
  <c r="O324" i="3"/>
  <c r="L324" i="3"/>
  <c r="K324" i="3"/>
  <c r="Q325" i="3"/>
  <c r="P326" i="3"/>
  <c r="P327" i="3" l="1"/>
  <c r="Q326" i="3"/>
  <c r="K325" i="3"/>
  <c r="O325" i="3"/>
  <c r="L325" i="3"/>
  <c r="M325" i="3"/>
  <c r="M326" i="3" l="1"/>
  <c r="L326" i="3"/>
  <c r="O326" i="3"/>
  <c r="K326" i="3"/>
  <c r="Q327" i="3"/>
  <c r="P328" i="3"/>
  <c r="P329" i="3" l="1"/>
  <c r="Q328" i="3"/>
  <c r="K327" i="3"/>
  <c r="O327" i="3"/>
  <c r="L327" i="3"/>
  <c r="M327" i="3"/>
  <c r="M328" i="3" l="1"/>
  <c r="L328" i="3"/>
  <c r="O328" i="3"/>
  <c r="K328" i="3"/>
  <c r="Q329" i="3"/>
  <c r="P330" i="3"/>
  <c r="P331" i="3" l="1"/>
  <c r="Q330" i="3"/>
  <c r="K329" i="3"/>
  <c r="O329" i="3"/>
  <c r="L329" i="3"/>
  <c r="M329" i="3"/>
  <c r="Q331" i="3" l="1"/>
  <c r="P332" i="3"/>
  <c r="M330" i="3"/>
  <c r="L330" i="3"/>
  <c r="O330" i="3"/>
  <c r="K330" i="3"/>
  <c r="P333" i="3" l="1"/>
  <c r="Q332" i="3"/>
  <c r="K331" i="3"/>
  <c r="O331" i="3"/>
  <c r="L331" i="3"/>
  <c r="M331" i="3"/>
  <c r="M332" i="3" l="1"/>
  <c r="L332" i="3"/>
  <c r="O332" i="3"/>
  <c r="K332" i="3"/>
  <c r="Q333" i="3"/>
  <c r="P334" i="3"/>
  <c r="P335" i="3" l="1"/>
  <c r="Q334" i="3"/>
  <c r="K333" i="3"/>
  <c r="O333" i="3"/>
  <c r="L333" i="3"/>
  <c r="M333" i="3"/>
  <c r="M334" i="3" l="1"/>
  <c r="L334" i="3"/>
  <c r="O334" i="3"/>
  <c r="K334" i="3"/>
  <c r="Q335" i="3"/>
  <c r="P336" i="3"/>
  <c r="P337" i="3" l="1"/>
  <c r="Q336" i="3"/>
  <c r="K335" i="3"/>
  <c r="O335" i="3"/>
  <c r="L335" i="3"/>
  <c r="M335" i="3"/>
  <c r="M336" i="3" l="1"/>
  <c r="L336" i="3"/>
  <c r="O336" i="3"/>
  <c r="K336" i="3"/>
  <c r="Q337" i="3"/>
  <c r="P338" i="3"/>
  <c r="P339" i="3" l="1"/>
  <c r="Q338" i="3"/>
  <c r="K337" i="3"/>
  <c r="O337" i="3"/>
  <c r="L337" i="3"/>
  <c r="M337" i="3"/>
  <c r="M338" i="3" l="1"/>
  <c r="L338" i="3"/>
  <c r="O338" i="3"/>
  <c r="K338" i="3"/>
  <c r="Q339" i="3"/>
  <c r="P340" i="3"/>
  <c r="P341" i="3" l="1"/>
  <c r="Q340" i="3"/>
  <c r="K339" i="3"/>
  <c r="O339" i="3"/>
  <c r="L339" i="3"/>
  <c r="M339" i="3"/>
  <c r="M340" i="3" l="1"/>
  <c r="L340" i="3"/>
  <c r="O340" i="3"/>
  <c r="K340" i="3"/>
  <c r="Q341" i="3"/>
  <c r="P342" i="3"/>
  <c r="K341" i="3" l="1"/>
  <c r="O341" i="3"/>
  <c r="L341" i="3"/>
  <c r="M341" i="3"/>
  <c r="P343" i="3"/>
  <c r="Q342" i="3"/>
  <c r="Q343" i="3" l="1"/>
  <c r="P344" i="3"/>
  <c r="M342" i="3"/>
  <c r="L342" i="3"/>
  <c r="O342" i="3"/>
  <c r="K342" i="3"/>
  <c r="P345" i="3" l="1"/>
  <c r="Q344" i="3"/>
  <c r="K343" i="3"/>
  <c r="O343" i="3"/>
  <c r="L343" i="3"/>
  <c r="M343" i="3"/>
  <c r="M344" i="3" l="1"/>
  <c r="L344" i="3"/>
  <c r="O344" i="3"/>
  <c r="K344" i="3"/>
  <c r="Q345" i="3"/>
  <c r="P346" i="3"/>
  <c r="P347" i="3" l="1"/>
  <c r="Q346" i="3"/>
  <c r="K345" i="3"/>
  <c r="O345" i="3"/>
  <c r="L345" i="3"/>
  <c r="M345" i="3"/>
  <c r="M346" i="3" l="1"/>
  <c r="L346" i="3"/>
  <c r="O346" i="3"/>
  <c r="K346" i="3"/>
  <c r="Q347" i="3"/>
  <c r="P348" i="3"/>
  <c r="P349" i="3" l="1"/>
  <c r="Q348" i="3"/>
  <c r="K347" i="3"/>
  <c r="O347" i="3"/>
  <c r="L347" i="3"/>
  <c r="M347" i="3"/>
  <c r="M348" i="3" l="1"/>
  <c r="L348" i="3"/>
  <c r="O348" i="3"/>
  <c r="K348" i="3"/>
  <c r="Q349" i="3"/>
  <c r="P350" i="3"/>
  <c r="P351" i="3" l="1"/>
  <c r="Q350" i="3"/>
  <c r="K349" i="3"/>
  <c r="O349" i="3"/>
  <c r="L349" i="3"/>
  <c r="M349" i="3"/>
  <c r="M350" i="3" l="1"/>
  <c r="L350" i="3"/>
  <c r="O350" i="3"/>
  <c r="K350" i="3"/>
  <c r="Q351" i="3"/>
  <c r="P352" i="3"/>
  <c r="P353" i="3" l="1"/>
  <c r="Q352" i="3"/>
  <c r="K351" i="3"/>
  <c r="O351" i="3"/>
  <c r="L351" i="3"/>
  <c r="M351" i="3"/>
  <c r="M352" i="3" l="1"/>
  <c r="L352" i="3"/>
  <c r="O352" i="3"/>
  <c r="K352" i="3"/>
  <c r="Q353" i="3"/>
  <c r="P354" i="3"/>
  <c r="P355" i="3" l="1"/>
  <c r="Q354" i="3"/>
  <c r="K353" i="3"/>
  <c r="O353" i="3"/>
  <c r="L353" i="3"/>
  <c r="M353" i="3"/>
  <c r="M354" i="3" l="1"/>
  <c r="L354" i="3"/>
  <c r="O354" i="3"/>
  <c r="K354" i="3"/>
  <c r="Q355" i="3"/>
  <c r="P356" i="3"/>
  <c r="P357" i="3" l="1"/>
  <c r="Q356" i="3"/>
  <c r="K355" i="3"/>
  <c r="O355" i="3"/>
  <c r="L355" i="3"/>
  <c r="M355" i="3"/>
  <c r="M356" i="3" l="1"/>
  <c r="L356" i="3"/>
  <c r="O356" i="3"/>
  <c r="K356" i="3"/>
  <c r="Q357" i="3"/>
  <c r="P358" i="3"/>
  <c r="P359" i="3" l="1"/>
  <c r="Q358" i="3"/>
  <c r="K357" i="3"/>
  <c r="O357" i="3"/>
  <c r="L357" i="3"/>
  <c r="M357" i="3"/>
  <c r="M358" i="3" l="1"/>
  <c r="L358" i="3"/>
  <c r="O358" i="3"/>
  <c r="K358" i="3"/>
  <c r="Q359" i="3"/>
  <c r="P360" i="3"/>
  <c r="P361" i="3" l="1"/>
  <c r="Q360" i="3"/>
  <c r="K359" i="3"/>
  <c r="O359" i="3"/>
  <c r="L359" i="3"/>
  <c r="M359" i="3"/>
  <c r="M360" i="3" l="1"/>
  <c r="L360" i="3"/>
  <c r="O360" i="3"/>
  <c r="K360" i="3"/>
  <c r="Q361" i="3"/>
  <c r="P362" i="3"/>
  <c r="K361" i="3" l="1"/>
  <c r="O361" i="3"/>
  <c r="L361" i="3"/>
  <c r="M361" i="3"/>
  <c r="P363" i="3"/>
  <c r="Q362" i="3"/>
  <c r="Q363" i="3" l="1"/>
  <c r="P364" i="3"/>
  <c r="M362" i="3"/>
  <c r="L362" i="3"/>
  <c r="O362" i="3"/>
  <c r="K362" i="3"/>
  <c r="P365" i="3" l="1"/>
  <c r="Q364" i="3"/>
  <c r="K363" i="3"/>
  <c r="O363" i="3"/>
  <c r="L363" i="3"/>
  <c r="M363" i="3"/>
  <c r="M364" i="3" l="1"/>
  <c r="L364" i="3"/>
  <c r="O364" i="3"/>
  <c r="K364" i="3"/>
  <c r="Q365" i="3"/>
  <c r="P366" i="3"/>
  <c r="P367" i="3" l="1"/>
  <c r="Q366" i="3"/>
  <c r="K365" i="3"/>
  <c r="O365" i="3"/>
  <c r="L365" i="3"/>
  <c r="M365" i="3"/>
  <c r="Q367" i="3" l="1"/>
  <c r="P368" i="3"/>
  <c r="M366" i="3"/>
  <c r="L366" i="3"/>
  <c r="O366" i="3"/>
  <c r="K366" i="3"/>
  <c r="P369" i="3" l="1"/>
  <c r="Q368" i="3"/>
  <c r="K367" i="3"/>
  <c r="O367" i="3"/>
  <c r="L367" i="3"/>
  <c r="M367" i="3"/>
  <c r="M368" i="3" l="1"/>
  <c r="L368" i="3"/>
  <c r="O368" i="3"/>
  <c r="K368" i="3"/>
  <c r="Q369" i="3"/>
  <c r="P370" i="3"/>
  <c r="P371" i="3" l="1"/>
  <c r="Q370" i="3"/>
  <c r="K369" i="3"/>
  <c r="O369" i="3"/>
  <c r="L369" i="3"/>
  <c r="M369" i="3"/>
  <c r="M370" i="3" l="1"/>
  <c r="L370" i="3"/>
  <c r="O370" i="3"/>
  <c r="K370" i="3"/>
  <c r="Q371" i="3"/>
  <c r="P372" i="3"/>
  <c r="P373" i="3" l="1"/>
  <c r="Q372" i="3"/>
  <c r="K371" i="3"/>
  <c r="O371" i="3"/>
  <c r="L371" i="3"/>
  <c r="M371" i="3"/>
  <c r="M372" i="3" l="1"/>
  <c r="L372" i="3"/>
  <c r="O372" i="3"/>
  <c r="K372" i="3"/>
  <c r="Q373" i="3"/>
  <c r="P374" i="3"/>
  <c r="P375" i="3" l="1"/>
  <c r="Q374" i="3"/>
  <c r="K373" i="3"/>
  <c r="O373" i="3"/>
  <c r="L373" i="3"/>
  <c r="M373" i="3"/>
  <c r="M374" i="3" l="1"/>
  <c r="L374" i="3"/>
  <c r="O374" i="3"/>
  <c r="K374" i="3"/>
  <c r="Q375" i="3"/>
  <c r="P376" i="3"/>
  <c r="P377" i="3" l="1"/>
  <c r="Q376" i="3"/>
  <c r="K375" i="3"/>
  <c r="O375" i="3"/>
  <c r="L375" i="3"/>
  <c r="M375" i="3"/>
  <c r="M376" i="3" l="1"/>
  <c r="L376" i="3"/>
  <c r="O376" i="3"/>
  <c r="K376" i="3"/>
  <c r="Q377" i="3"/>
  <c r="P378" i="3"/>
  <c r="P379" i="3" l="1"/>
  <c r="Q378" i="3"/>
  <c r="K377" i="3"/>
  <c r="O377" i="3"/>
  <c r="L377" i="3"/>
  <c r="M377" i="3"/>
  <c r="M378" i="3" l="1"/>
  <c r="L378" i="3"/>
  <c r="O378" i="3"/>
  <c r="K378" i="3"/>
  <c r="Q379" i="3"/>
  <c r="P380" i="3"/>
  <c r="P381" i="3" l="1"/>
  <c r="Q380" i="3"/>
  <c r="K379" i="3"/>
  <c r="O379" i="3"/>
  <c r="L379" i="3"/>
  <c r="M379" i="3"/>
  <c r="M380" i="3" l="1"/>
  <c r="L380" i="3"/>
  <c r="O380" i="3"/>
  <c r="K380" i="3"/>
  <c r="Q381" i="3"/>
  <c r="P382" i="3"/>
  <c r="P383" i="3" l="1"/>
  <c r="Q382" i="3"/>
  <c r="K381" i="3"/>
  <c r="O381" i="3"/>
  <c r="L381" i="3"/>
  <c r="M381" i="3"/>
  <c r="M382" i="3" l="1"/>
  <c r="L382" i="3"/>
  <c r="O382" i="3"/>
  <c r="K382" i="3"/>
  <c r="Q383" i="3"/>
  <c r="P384" i="3"/>
  <c r="P385" i="3" l="1"/>
  <c r="Q384" i="3"/>
  <c r="K383" i="3"/>
  <c r="O383" i="3"/>
  <c r="L383" i="3"/>
  <c r="M383" i="3"/>
  <c r="M384" i="3" l="1"/>
  <c r="L384" i="3"/>
  <c r="O384" i="3"/>
  <c r="K384" i="3"/>
  <c r="Q385" i="3"/>
  <c r="P386" i="3"/>
  <c r="P387" i="3" l="1"/>
  <c r="Q386" i="3"/>
  <c r="K385" i="3"/>
  <c r="O385" i="3"/>
  <c r="L385" i="3"/>
  <c r="M385" i="3"/>
  <c r="M386" i="3" l="1"/>
  <c r="L386" i="3"/>
  <c r="O386" i="3"/>
  <c r="K386" i="3"/>
  <c r="Q387" i="3"/>
  <c r="P388" i="3"/>
  <c r="P389" i="3" l="1"/>
  <c r="Q388" i="3"/>
  <c r="K387" i="3"/>
  <c r="O387" i="3"/>
  <c r="L387" i="3"/>
  <c r="M387" i="3"/>
  <c r="M388" i="3" l="1"/>
  <c r="L388" i="3"/>
  <c r="O388" i="3"/>
  <c r="K388" i="3"/>
  <c r="Q389" i="3"/>
  <c r="P390" i="3"/>
  <c r="P391" i="3" l="1"/>
  <c r="Q390" i="3"/>
  <c r="K389" i="3"/>
  <c r="O389" i="3"/>
  <c r="L389" i="3"/>
  <c r="M389" i="3"/>
  <c r="M390" i="3" l="1"/>
  <c r="L390" i="3"/>
  <c r="O390" i="3"/>
  <c r="K390" i="3"/>
  <c r="Q391" i="3"/>
  <c r="P392" i="3"/>
  <c r="P393" i="3" l="1"/>
  <c r="Q392" i="3"/>
  <c r="K391" i="3"/>
  <c r="O391" i="3"/>
  <c r="L391" i="3"/>
  <c r="M391" i="3"/>
  <c r="M392" i="3" l="1"/>
  <c r="L392" i="3"/>
  <c r="O392" i="3"/>
  <c r="K392" i="3"/>
  <c r="Q393" i="3"/>
  <c r="P394" i="3"/>
  <c r="P395" i="3" l="1"/>
  <c r="Q394" i="3"/>
  <c r="K393" i="3"/>
  <c r="O393" i="3"/>
  <c r="L393" i="3"/>
  <c r="M393" i="3"/>
  <c r="M394" i="3" l="1"/>
  <c r="L394" i="3"/>
  <c r="O394" i="3"/>
  <c r="K394" i="3"/>
  <c r="P396" i="3"/>
  <c r="Q395" i="3"/>
  <c r="O395" i="3" l="1"/>
  <c r="K395" i="3"/>
  <c r="L395" i="3"/>
  <c r="M395" i="3"/>
  <c r="Q396" i="3"/>
  <c r="P397" i="3"/>
  <c r="P398" i="3" l="1"/>
  <c r="Q397" i="3"/>
  <c r="L396" i="3"/>
  <c r="O396" i="3"/>
  <c r="K396" i="3"/>
  <c r="M396" i="3"/>
  <c r="O397" i="3" l="1"/>
  <c r="M397" i="3"/>
  <c r="K397" i="3"/>
  <c r="L397" i="3"/>
  <c r="Q398" i="3"/>
  <c r="P399" i="3"/>
  <c r="P400" i="3" l="1"/>
  <c r="Q399" i="3"/>
  <c r="L398" i="3"/>
  <c r="O398" i="3"/>
  <c r="M398" i="3"/>
  <c r="K398" i="3"/>
  <c r="O399" i="3" l="1"/>
  <c r="M399" i="3"/>
  <c r="L399" i="3"/>
  <c r="K399" i="3"/>
  <c r="Q400" i="3"/>
  <c r="P401" i="3"/>
  <c r="P402" i="3" l="1"/>
  <c r="Q401" i="3"/>
  <c r="L400" i="3"/>
  <c r="M400" i="3"/>
  <c r="K400" i="3"/>
  <c r="O400" i="3"/>
  <c r="O401" i="3" l="1"/>
  <c r="L401" i="3"/>
  <c r="K401" i="3"/>
  <c r="M401" i="3"/>
  <c r="Q402" i="3"/>
  <c r="P403" i="3"/>
  <c r="L402" i="3" l="1"/>
  <c r="K402" i="3"/>
  <c r="M402" i="3"/>
  <c r="O402" i="3"/>
  <c r="Q403" i="3"/>
  <c r="P404" i="3"/>
  <c r="Q404" i="3" l="1"/>
  <c r="P405" i="3"/>
  <c r="O403" i="3"/>
  <c r="K403" i="3"/>
  <c r="L403" i="3"/>
  <c r="M403" i="3"/>
  <c r="Q405" i="3" l="1"/>
  <c r="P406" i="3"/>
  <c r="L404" i="3"/>
  <c r="O404" i="3"/>
  <c r="K404" i="3"/>
  <c r="M404" i="3"/>
  <c r="Q406" i="3" l="1"/>
  <c r="P407" i="3"/>
  <c r="O405" i="3"/>
  <c r="L405" i="3"/>
  <c r="K405" i="3"/>
  <c r="M405" i="3"/>
  <c r="Q407" i="3" l="1"/>
  <c r="P408" i="3"/>
  <c r="L406" i="3"/>
  <c r="O406" i="3"/>
  <c r="M406" i="3"/>
  <c r="K406" i="3"/>
  <c r="Q408" i="3" l="1"/>
  <c r="P409" i="3"/>
  <c r="O407" i="3"/>
  <c r="L407" i="3"/>
  <c r="M407" i="3"/>
  <c r="K407" i="3"/>
  <c r="P410" i="3" l="1"/>
  <c r="Q409" i="3"/>
  <c r="L408" i="3"/>
  <c r="O408" i="3"/>
  <c r="K408" i="3"/>
  <c r="M408" i="3"/>
  <c r="O409" i="3" l="1"/>
  <c r="L409" i="3"/>
  <c r="K409" i="3"/>
  <c r="M409" i="3"/>
  <c r="Q410" i="3"/>
  <c r="P411" i="3"/>
  <c r="P412" i="3" l="1"/>
  <c r="Q411" i="3"/>
  <c r="L410" i="3"/>
  <c r="O410" i="3"/>
  <c r="M410" i="3"/>
  <c r="K410" i="3"/>
  <c r="O411" i="3" l="1"/>
  <c r="M411" i="3"/>
  <c r="L411" i="3"/>
  <c r="K411" i="3"/>
  <c r="Q412" i="3"/>
  <c r="P413" i="3"/>
  <c r="P414" i="3" l="1"/>
  <c r="Q413" i="3"/>
  <c r="L412" i="3"/>
  <c r="K412" i="3"/>
  <c r="O412" i="3"/>
  <c r="M412" i="3"/>
  <c r="O413" i="3" l="1"/>
  <c r="M413" i="3"/>
  <c r="L413" i="3"/>
  <c r="K413" i="3"/>
  <c r="Q414" i="3"/>
  <c r="P415" i="3"/>
  <c r="P416" i="3" l="1"/>
  <c r="Q415" i="3"/>
  <c r="L414" i="3"/>
  <c r="K414" i="3"/>
  <c r="O414" i="3"/>
  <c r="M414" i="3"/>
  <c r="O415" i="3" l="1"/>
  <c r="M415" i="3"/>
  <c r="L415" i="3"/>
  <c r="K415" i="3"/>
  <c r="Q416" i="3"/>
  <c r="P417" i="3"/>
  <c r="P418" i="3" l="1"/>
  <c r="Q417" i="3"/>
  <c r="L416" i="3"/>
  <c r="K416" i="3"/>
  <c r="O416" i="3"/>
  <c r="M416" i="3"/>
  <c r="O417" i="3" l="1"/>
  <c r="M417" i="3"/>
  <c r="L417" i="3"/>
  <c r="K417" i="3"/>
  <c r="Q418" i="3"/>
  <c r="P419" i="3"/>
  <c r="P420" i="3" l="1"/>
  <c r="Q419" i="3"/>
  <c r="L418" i="3"/>
  <c r="K418" i="3"/>
  <c r="O418" i="3"/>
  <c r="M418" i="3"/>
  <c r="O419" i="3" l="1"/>
  <c r="M419" i="3"/>
  <c r="L419" i="3"/>
  <c r="K419" i="3"/>
  <c r="Q420" i="3"/>
  <c r="P421" i="3"/>
  <c r="L420" i="3" l="1"/>
  <c r="K420" i="3"/>
  <c r="O420" i="3"/>
  <c r="M420" i="3"/>
  <c r="P422" i="3"/>
  <c r="Q421" i="3"/>
  <c r="O421" i="3" l="1"/>
  <c r="M421" i="3"/>
  <c r="L421" i="3"/>
  <c r="K421" i="3"/>
  <c r="Q422" i="3"/>
  <c r="P423" i="3"/>
  <c r="P424" i="3" l="1"/>
  <c r="Q423" i="3"/>
  <c r="L422" i="3"/>
  <c r="K422" i="3"/>
  <c r="O422" i="3"/>
  <c r="M422" i="3"/>
  <c r="O423" i="3" l="1"/>
  <c r="M423" i="3"/>
  <c r="L423" i="3"/>
  <c r="K423" i="3"/>
  <c r="Q424" i="3"/>
  <c r="P425" i="3"/>
  <c r="P426" i="3" l="1"/>
  <c r="Q425" i="3"/>
  <c r="L424" i="3"/>
  <c r="K424" i="3"/>
  <c r="O424" i="3"/>
  <c r="M424" i="3"/>
  <c r="O425" i="3" l="1"/>
  <c r="M425" i="3"/>
  <c r="L425" i="3"/>
  <c r="K425" i="3"/>
  <c r="Q426" i="3"/>
  <c r="P427" i="3"/>
  <c r="P428" i="3" l="1"/>
  <c r="Q427" i="3"/>
  <c r="L426" i="3"/>
  <c r="K426" i="3"/>
  <c r="O426" i="3"/>
  <c r="M426" i="3"/>
  <c r="O427" i="3" l="1"/>
  <c r="M427" i="3"/>
  <c r="L427" i="3"/>
  <c r="K427" i="3"/>
  <c r="Q428" i="3"/>
  <c r="P429" i="3"/>
  <c r="P430" i="3" l="1"/>
  <c r="Q429" i="3"/>
  <c r="L428" i="3"/>
  <c r="K428" i="3"/>
  <c r="O428" i="3"/>
  <c r="M428" i="3"/>
  <c r="O429" i="3" l="1"/>
  <c r="M429" i="3"/>
  <c r="L429" i="3"/>
  <c r="K429" i="3"/>
  <c r="Q430" i="3"/>
  <c r="P431" i="3"/>
  <c r="P432" i="3" l="1"/>
  <c r="Q431" i="3"/>
  <c r="L430" i="3"/>
  <c r="K430" i="3"/>
  <c r="O430" i="3"/>
  <c r="M430" i="3"/>
  <c r="O431" i="3" l="1"/>
  <c r="M431" i="3"/>
  <c r="L431" i="3"/>
  <c r="K431" i="3"/>
  <c r="Q432" i="3"/>
  <c r="P433" i="3"/>
  <c r="P434" i="3" l="1"/>
  <c r="Q433" i="3"/>
  <c r="L432" i="3"/>
  <c r="K432" i="3"/>
  <c r="O432" i="3"/>
  <c r="M432" i="3"/>
  <c r="O433" i="3" l="1"/>
  <c r="M433" i="3"/>
  <c r="L433" i="3"/>
  <c r="K433" i="3"/>
  <c r="Q434" i="3"/>
  <c r="P435" i="3"/>
  <c r="P436" i="3" l="1"/>
  <c r="Q435" i="3"/>
  <c r="L434" i="3"/>
  <c r="K434" i="3"/>
  <c r="O434" i="3"/>
  <c r="M434" i="3"/>
  <c r="O435" i="3" l="1"/>
  <c r="M435" i="3"/>
  <c r="L435" i="3"/>
  <c r="K435" i="3"/>
  <c r="Q436" i="3"/>
  <c r="P437" i="3"/>
  <c r="P438" i="3" l="1"/>
  <c r="Q437" i="3"/>
  <c r="L436" i="3"/>
  <c r="K436" i="3"/>
  <c r="O436" i="3"/>
  <c r="M436" i="3"/>
  <c r="O437" i="3" l="1"/>
  <c r="M437" i="3"/>
  <c r="L437" i="3"/>
  <c r="K437" i="3"/>
  <c r="Q438" i="3"/>
  <c r="P439" i="3"/>
  <c r="P440" i="3" l="1"/>
  <c r="Q439" i="3"/>
  <c r="L438" i="3"/>
  <c r="K438" i="3"/>
  <c r="O438" i="3"/>
  <c r="M438" i="3"/>
  <c r="O439" i="3" l="1"/>
  <c r="M439" i="3"/>
  <c r="L439" i="3"/>
  <c r="K439" i="3"/>
  <c r="Q440" i="3"/>
  <c r="P441" i="3"/>
  <c r="L440" i="3" l="1"/>
  <c r="K440" i="3"/>
  <c r="O440" i="3"/>
  <c r="M440" i="3"/>
  <c r="P442" i="3"/>
  <c r="Q441" i="3"/>
  <c r="Q442" i="3" l="1"/>
  <c r="P443" i="3"/>
  <c r="O441" i="3"/>
  <c r="M441" i="3"/>
  <c r="L441" i="3"/>
  <c r="K441" i="3"/>
  <c r="P444" i="3" l="1"/>
  <c r="Q443" i="3"/>
  <c r="L442" i="3"/>
  <c r="K442" i="3"/>
  <c r="O442" i="3"/>
  <c r="M442" i="3"/>
  <c r="O443" i="3" l="1"/>
  <c r="M443" i="3"/>
  <c r="L443" i="3"/>
  <c r="K443" i="3"/>
  <c r="Q444" i="3"/>
  <c r="P445" i="3"/>
  <c r="L444" i="3" l="1"/>
  <c r="K444" i="3"/>
  <c r="O444" i="3"/>
  <c r="M444" i="3"/>
  <c r="P446" i="3"/>
  <c r="Q445" i="3"/>
  <c r="Q446" i="3" l="1"/>
  <c r="P447" i="3"/>
  <c r="O445" i="3"/>
  <c r="M445" i="3"/>
  <c r="L445" i="3"/>
  <c r="K445" i="3"/>
  <c r="P448" i="3" l="1"/>
  <c r="Q447" i="3"/>
  <c r="L446" i="3"/>
  <c r="K446" i="3"/>
  <c r="O446" i="3"/>
  <c r="M446" i="3"/>
  <c r="O447" i="3" l="1"/>
  <c r="M447" i="3"/>
  <c r="L447" i="3"/>
  <c r="K447" i="3"/>
  <c r="Q448" i="3"/>
  <c r="P449" i="3"/>
  <c r="P450" i="3" l="1"/>
  <c r="Q449" i="3"/>
  <c r="L448" i="3"/>
  <c r="K448" i="3"/>
  <c r="O448" i="3"/>
  <c r="M448" i="3"/>
  <c r="O449" i="3" l="1"/>
  <c r="M449" i="3"/>
  <c r="L449" i="3"/>
  <c r="K449" i="3"/>
  <c r="Q450" i="3"/>
  <c r="P451" i="3"/>
  <c r="P452" i="3" l="1"/>
  <c r="Q451" i="3"/>
  <c r="L450" i="3"/>
  <c r="K450" i="3"/>
  <c r="O450" i="3"/>
  <c r="M450" i="3"/>
  <c r="O451" i="3" l="1"/>
  <c r="M451" i="3"/>
  <c r="L451" i="3"/>
  <c r="K451" i="3"/>
  <c r="Q452" i="3"/>
  <c r="P453" i="3"/>
  <c r="P454" i="3" l="1"/>
  <c r="Q453" i="3"/>
  <c r="L452" i="3"/>
  <c r="K452" i="3"/>
  <c r="O452" i="3"/>
  <c r="M452" i="3"/>
  <c r="O453" i="3" l="1"/>
  <c r="M453" i="3"/>
  <c r="L453" i="3"/>
  <c r="K453" i="3"/>
  <c r="Q454" i="3"/>
  <c r="P455" i="3"/>
  <c r="P456" i="3" l="1"/>
  <c r="Q455" i="3"/>
  <c r="L454" i="3"/>
  <c r="K454" i="3"/>
  <c r="O454" i="3"/>
  <c r="M454" i="3"/>
  <c r="O455" i="3" l="1"/>
  <c r="M455" i="3"/>
  <c r="L455" i="3"/>
  <c r="K455" i="3"/>
  <c r="Q456" i="3"/>
  <c r="P457" i="3"/>
  <c r="P458" i="3" l="1"/>
  <c r="Q457" i="3"/>
  <c r="L456" i="3"/>
  <c r="K456" i="3"/>
  <c r="O456" i="3"/>
  <c r="M456" i="3"/>
  <c r="O457" i="3" l="1"/>
  <c r="M457" i="3"/>
  <c r="L457" i="3"/>
  <c r="K457" i="3"/>
  <c r="Q458" i="3"/>
  <c r="P459" i="3"/>
  <c r="P460" i="3" l="1"/>
  <c r="Q459" i="3"/>
  <c r="L458" i="3"/>
  <c r="K458" i="3"/>
  <c r="O458" i="3"/>
  <c r="M458" i="3"/>
  <c r="O459" i="3" l="1"/>
  <c r="M459" i="3"/>
  <c r="L459" i="3"/>
  <c r="K459" i="3"/>
  <c r="Q460" i="3"/>
  <c r="P461" i="3"/>
  <c r="P462" i="3" l="1"/>
  <c r="Q461" i="3"/>
  <c r="L460" i="3"/>
  <c r="K460" i="3"/>
  <c r="O460" i="3"/>
  <c r="M460" i="3"/>
  <c r="O461" i="3" l="1"/>
  <c r="M461" i="3"/>
  <c r="L461" i="3"/>
  <c r="K461" i="3"/>
  <c r="Q462" i="3"/>
  <c r="P463" i="3"/>
  <c r="L462" i="3" l="1"/>
  <c r="K462" i="3"/>
  <c r="O462" i="3"/>
  <c r="M462" i="3"/>
  <c r="P464" i="3"/>
  <c r="Q463" i="3"/>
  <c r="O463" i="3" l="1"/>
  <c r="M463" i="3"/>
  <c r="L463" i="3"/>
  <c r="K463" i="3"/>
  <c r="Q464" i="3"/>
  <c r="P465" i="3"/>
  <c r="P466" i="3" l="1"/>
  <c r="Q465" i="3"/>
  <c r="L464" i="3"/>
  <c r="K464" i="3"/>
  <c r="O464" i="3"/>
  <c r="M464" i="3"/>
  <c r="O465" i="3" l="1"/>
  <c r="M465" i="3"/>
  <c r="L465" i="3"/>
  <c r="K465" i="3"/>
  <c r="Q466" i="3"/>
  <c r="P467" i="3"/>
  <c r="P468" i="3" l="1"/>
  <c r="Q467" i="3"/>
  <c r="L466" i="3"/>
  <c r="K466" i="3"/>
  <c r="O466" i="3"/>
  <c r="M466" i="3"/>
  <c r="O467" i="3" l="1"/>
  <c r="M467" i="3"/>
  <c r="L467" i="3"/>
  <c r="K467" i="3"/>
  <c r="Q468" i="3"/>
  <c r="P469" i="3"/>
  <c r="P470" i="3" l="1"/>
  <c r="Q469" i="3"/>
  <c r="L468" i="3"/>
  <c r="K468" i="3"/>
  <c r="O468" i="3"/>
  <c r="M468" i="3"/>
  <c r="O469" i="3" l="1"/>
  <c r="M469" i="3"/>
  <c r="L469" i="3"/>
  <c r="K469" i="3"/>
  <c r="Q470" i="3"/>
  <c r="P471" i="3"/>
  <c r="P472" i="3" l="1"/>
  <c r="Q471" i="3"/>
  <c r="L470" i="3"/>
  <c r="K470" i="3"/>
  <c r="O470" i="3"/>
  <c r="M470" i="3"/>
  <c r="O471" i="3" l="1"/>
  <c r="M471" i="3"/>
  <c r="L471" i="3"/>
  <c r="K471" i="3"/>
  <c r="Q472" i="3"/>
  <c r="P473" i="3"/>
  <c r="P474" i="3" l="1"/>
  <c r="Q473" i="3"/>
  <c r="L472" i="3"/>
  <c r="K472" i="3"/>
  <c r="O472" i="3"/>
  <c r="M472" i="3"/>
  <c r="O473" i="3" l="1"/>
  <c r="M473" i="3"/>
  <c r="L473" i="3"/>
  <c r="K473" i="3"/>
  <c r="Q474" i="3"/>
  <c r="P475" i="3"/>
  <c r="P476" i="3" l="1"/>
  <c r="Q475" i="3"/>
  <c r="L474" i="3"/>
  <c r="K474" i="3"/>
  <c r="O474" i="3"/>
  <c r="M474" i="3"/>
  <c r="O475" i="3" l="1"/>
  <c r="M475" i="3"/>
  <c r="L475" i="3"/>
  <c r="K475" i="3"/>
  <c r="Q476" i="3"/>
  <c r="P477" i="3"/>
  <c r="P478" i="3" l="1"/>
  <c r="Q477" i="3"/>
  <c r="L476" i="3"/>
  <c r="M476" i="3"/>
  <c r="K476" i="3"/>
  <c r="O476" i="3"/>
  <c r="O477" i="3" l="1"/>
  <c r="L477" i="3"/>
  <c r="K477" i="3"/>
  <c r="M477" i="3"/>
  <c r="Q478" i="3"/>
  <c r="P479" i="3"/>
  <c r="P480" i="3" l="1"/>
  <c r="Q479" i="3"/>
  <c r="L478" i="3"/>
  <c r="K478" i="3"/>
  <c r="O478" i="3"/>
  <c r="M478" i="3"/>
  <c r="O479" i="3" l="1"/>
  <c r="K479" i="3"/>
  <c r="M479" i="3"/>
  <c r="L479" i="3"/>
  <c r="Q480" i="3"/>
  <c r="P481" i="3"/>
  <c r="Q481" i="3" l="1"/>
  <c r="P482" i="3"/>
  <c r="L480" i="3"/>
  <c r="O480" i="3"/>
  <c r="M480" i="3"/>
  <c r="K480" i="3"/>
  <c r="Q482" i="3" l="1"/>
  <c r="P483" i="3"/>
  <c r="O481" i="3"/>
  <c r="M481" i="3"/>
  <c r="L481" i="3"/>
  <c r="K481" i="3"/>
  <c r="P484" i="3" l="1"/>
  <c r="Q483" i="3"/>
  <c r="L482" i="3"/>
  <c r="O482" i="3"/>
  <c r="M482" i="3"/>
  <c r="K482" i="3"/>
  <c r="O483" i="3" l="1"/>
  <c r="M483" i="3"/>
  <c r="L483" i="3"/>
  <c r="K483" i="3"/>
  <c r="Q484" i="3"/>
  <c r="P485" i="3"/>
  <c r="P486" i="3" l="1"/>
  <c r="Q485" i="3"/>
  <c r="L484" i="3"/>
  <c r="M484" i="3"/>
  <c r="K484" i="3"/>
  <c r="O484" i="3"/>
  <c r="O485" i="3" l="1"/>
  <c r="L485" i="3"/>
  <c r="K485" i="3"/>
  <c r="M485" i="3"/>
  <c r="Q486" i="3"/>
  <c r="P487" i="3"/>
  <c r="P488" i="3" l="1"/>
  <c r="Q487" i="3"/>
  <c r="L486" i="3"/>
  <c r="K486" i="3"/>
  <c r="O486" i="3"/>
  <c r="M486" i="3"/>
  <c r="O487" i="3" l="1"/>
  <c r="K487" i="3"/>
  <c r="M487" i="3"/>
  <c r="L487" i="3"/>
  <c r="Q488" i="3"/>
  <c r="P489" i="3"/>
  <c r="P490" i="3" l="1"/>
  <c r="Q489" i="3"/>
  <c r="L488" i="3"/>
  <c r="O488" i="3"/>
  <c r="M488" i="3"/>
  <c r="K488" i="3"/>
  <c r="O489" i="3" l="1"/>
  <c r="M489" i="3"/>
  <c r="L489" i="3"/>
  <c r="K489" i="3"/>
  <c r="Q490" i="3"/>
  <c r="P491" i="3"/>
  <c r="P492" i="3" l="1"/>
  <c r="Q491" i="3"/>
  <c r="L490" i="3"/>
  <c r="O490" i="3"/>
  <c r="M490" i="3"/>
  <c r="K490" i="3"/>
  <c r="O491" i="3" l="1"/>
  <c r="M491" i="3"/>
  <c r="L491" i="3"/>
  <c r="K491" i="3"/>
  <c r="Q492" i="3"/>
  <c r="P493" i="3"/>
  <c r="P494" i="3" l="1"/>
  <c r="Q493" i="3"/>
  <c r="L492" i="3"/>
  <c r="M492" i="3"/>
  <c r="K492" i="3"/>
  <c r="O492" i="3"/>
  <c r="O493" i="3" l="1"/>
  <c r="L493" i="3"/>
  <c r="K493" i="3"/>
  <c r="M493" i="3"/>
  <c r="Q494" i="3"/>
  <c r="P495" i="3"/>
  <c r="P496" i="3" l="1"/>
  <c r="Q495" i="3"/>
  <c r="L494" i="3"/>
  <c r="K494" i="3"/>
  <c r="O494" i="3"/>
  <c r="M494" i="3"/>
  <c r="O495" i="3" l="1"/>
  <c r="K495" i="3"/>
  <c r="M495" i="3"/>
  <c r="L495" i="3"/>
  <c r="Q496" i="3"/>
  <c r="P497" i="3"/>
  <c r="P498" i="3" l="1"/>
  <c r="Q497" i="3"/>
  <c r="L496" i="3"/>
  <c r="O496" i="3"/>
  <c r="M496" i="3"/>
  <c r="K496" i="3"/>
  <c r="O497" i="3" l="1"/>
  <c r="M497" i="3"/>
  <c r="L497" i="3"/>
  <c r="K497" i="3"/>
  <c r="Q498" i="3"/>
  <c r="P499" i="3"/>
  <c r="P500" i="3" l="1"/>
  <c r="Q499" i="3"/>
  <c r="L498" i="3"/>
  <c r="O498" i="3"/>
  <c r="M498" i="3"/>
  <c r="K498" i="3"/>
  <c r="O499" i="3" l="1"/>
  <c r="M499" i="3"/>
  <c r="L499" i="3"/>
  <c r="K499" i="3"/>
  <c r="Q500" i="3"/>
  <c r="P501" i="3"/>
  <c r="P502" i="3" l="1"/>
  <c r="Q501" i="3"/>
  <c r="L500" i="3"/>
  <c r="M500" i="3"/>
  <c r="K500" i="3"/>
  <c r="O500" i="3"/>
  <c r="O501" i="3" l="1"/>
  <c r="L501" i="3"/>
  <c r="K501" i="3"/>
  <c r="M501" i="3"/>
  <c r="Q502" i="3"/>
  <c r="P503" i="3"/>
  <c r="P504" i="3" l="1"/>
  <c r="Q503" i="3"/>
  <c r="L502" i="3"/>
  <c r="K502" i="3"/>
  <c r="O502" i="3"/>
  <c r="M502" i="3"/>
  <c r="O503" i="3" l="1"/>
  <c r="M503" i="3"/>
  <c r="L503" i="3"/>
  <c r="K503" i="3"/>
  <c r="Q504" i="3"/>
  <c r="P505" i="3"/>
  <c r="P506" i="3" l="1"/>
  <c r="Q505" i="3"/>
  <c r="L504" i="3"/>
  <c r="K504" i="3"/>
  <c r="O504" i="3"/>
  <c r="M504" i="3"/>
  <c r="O505" i="3" l="1"/>
  <c r="M505" i="3"/>
  <c r="L505" i="3"/>
  <c r="K505" i="3"/>
  <c r="Q506" i="3"/>
  <c r="P507" i="3"/>
  <c r="P508" i="3" l="1"/>
  <c r="Q507" i="3"/>
  <c r="L506" i="3"/>
  <c r="K506" i="3"/>
  <c r="O506" i="3"/>
  <c r="M506" i="3"/>
  <c r="O507" i="3" l="1"/>
  <c r="M507" i="3"/>
  <c r="L507" i="3"/>
  <c r="K507" i="3"/>
  <c r="Q508" i="3"/>
  <c r="P509" i="3"/>
  <c r="P510" i="3" l="1"/>
  <c r="Q509" i="3"/>
  <c r="L508" i="3"/>
  <c r="K508" i="3"/>
  <c r="O508" i="3"/>
  <c r="M508" i="3"/>
  <c r="O509" i="3" l="1"/>
  <c r="M509" i="3"/>
  <c r="L509" i="3"/>
  <c r="K509" i="3"/>
  <c r="Q510" i="3"/>
  <c r="P511" i="3"/>
  <c r="P512" i="3" l="1"/>
  <c r="Q511" i="3"/>
  <c r="L510" i="3"/>
  <c r="K510" i="3"/>
  <c r="O510" i="3"/>
  <c r="M510" i="3"/>
  <c r="O511" i="3" l="1"/>
  <c r="M511" i="3"/>
  <c r="L511" i="3"/>
  <c r="K511" i="3"/>
  <c r="Q512" i="3"/>
  <c r="P513" i="3"/>
  <c r="P514" i="3" l="1"/>
  <c r="Q513" i="3"/>
  <c r="L512" i="3"/>
  <c r="K512" i="3"/>
  <c r="O512" i="3"/>
  <c r="M512" i="3"/>
  <c r="O513" i="3" l="1"/>
  <c r="M513" i="3"/>
  <c r="L513" i="3"/>
  <c r="K513" i="3"/>
  <c r="Q514" i="3"/>
  <c r="P515" i="3"/>
  <c r="P516" i="3" l="1"/>
  <c r="Q515" i="3"/>
  <c r="L514" i="3"/>
  <c r="K514" i="3"/>
  <c r="O514" i="3"/>
  <c r="M514" i="3"/>
  <c r="O515" i="3" l="1"/>
  <c r="M515" i="3"/>
  <c r="L515" i="3"/>
  <c r="K515" i="3"/>
  <c r="Q516" i="3"/>
  <c r="P517" i="3"/>
  <c r="P518" i="3" l="1"/>
  <c r="Q517" i="3"/>
  <c r="L516" i="3"/>
  <c r="K516" i="3"/>
  <c r="O516" i="3"/>
  <c r="M516" i="3"/>
  <c r="O517" i="3" l="1"/>
  <c r="M517" i="3"/>
  <c r="L517" i="3"/>
  <c r="K517" i="3"/>
  <c r="Q518" i="3"/>
  <c r="P519" i="3"/>
  <c r="P520" i="3" l="1"/>
  <c r="Q519" i="3"/>
  <c r="L518" i="3"/>
  <c r="K518" i="3"/>
  <c r="O518" i="3"/>
  <c r="M518" i="3"/>
  <c r="O519" i="3" l="1"/>
  <c r="M519" i="3"/>
  <c r="L519" i="3"/>
  <c r="K519" i="3"/>
  <c r="Q520" i="3"/>
  <c r="P521" i="3"/>
  <c r="L520" i="3" l="1"/>
  <c r="K520" i="3"/>
  <c r="O520" i="3"/>
  <c r="M520" i="3"/>
  <c r="P522" i="3"/>
  <c r="Q521" i="3"/>
  <c r="Q522" i="3" l="1"/>
  <c r="P523" i="3"/>
  <c r="O521" i="3"/>
  <c r="M521" i="3"/>
  <c r="L521" i="3"/>
  <c r="K521" i="3"/>
  <c r="P524" i="3" l="1"/>
  <c r="Q523" i="3"/>
  <c r="L522" i="3"/>
  <c r="K522" i="3"/>
  <c r="O522" i="3"/>
  <c r="M522" i="3"/>
  <c r="O523" i="3" l="1"/>
  <c r="M523" i="3"/>
  <c r="L523" i="3"/>
  <c r="K523" i="3"/>
  <c r="Q524" i="3"/>
  <c r="P525" i="3"/>
  <c r="P526" i="3" l="1"/>
  <c r="Q525" i="3"/>
  <c r="L524" i="3"/>
  <c r="K524" i="3"/>
  <c r="O524" i="3"/>
  <c r="M524" i="3"/>
  <c r="O525" i="3" l="1"/>
  <c r="M525" i="3"/>
  <c r="L525" i="3"/>
  <c r="K525" i="3"/>
  <c r="Q526" i="3"/>
  <c r="P527" i="3"/>
  <c r="P528" i="3" l="1"/>
  <c r="Q527" i="3"/>
  <c r="L526" i="3"/>
  <c r="K526" i="3"/>
  <c r="O526" i="3"/>
  <c r="M526" i="3"/>
  <c r="O527" i="3" l="1"/>
  <c r="M527" i="3"/>
  <c r="L527" i="3"/>
  <c r="K527" i="3"/>
  <c r="Q528" i="3"/>
  <c r="P529" i="3"/>
  <c r="P530" i="3" l="1"/>
  <c r="Q529" i="3"/>
  <c r="L528" i="3"/>
  <c r="K528" i="3"/>
  <c r="O528" i="3"/>
  <c r="M528" i="3"/>
  <c r="O529" i="3" l="1"/>
  <c r="M529" i="3"/>
  <c r="L529" i="3"/>
  <c r="K529" i="3"/>
  <c r="Q530" i="3"/>
  <c r="P531" i="3"/>
  <c r="P532" i="3" l="1"/>
  <c r="Q531" i="3"/>
  <c r="L530" i="3"/>
  <c r="K530" i="3"/>
  <c r="O530" i="3"/>
  <c r="M530" i="3"/>
  <c r="O531" i="3" l="1"/>
  <c r="M531" i="3"/>
  <c r="L531" i="3"/>
  <c r="K531" i="3"/>
  <c r="Q532" i="3"/>
  <c r="P533" i="3"/>
  <c r="P534" i="3" l="1"/>
  <c r="Q533" i="3"/>
  <c r="L532" i="3"/>
  <c r="K532" i="3"/>
  <c r="O532" i="3"/>
  <c r="M532" i="3"/>
  <c r="O533" i="3" l="1"/>
  <c r="M533" i="3"/>
  <c r="L533" i="3"/>
  <c r="K533" i="3"/>
  <c r="Q534" i="3"/>
  <c r="P535" i="3"/>
  <c r="P536" i="3" l="1"/>
  <c r="Q535" i="3"/>
  <c r="L534" i="3"/>
  <c r="K534" i="3"/>
  <c r="O534" i="3"/>
  <c r="M534" i="3"/>
  <c r="O535" i="3" l="1"/>
  <c r="M535" i="3"/>
  <c r="L535" i="3"/>
  <c r="K535" i="3"/>
  <c r="Q536" i="3"/>
  <c r="P537" i="3"/>
  <c r="P538" i="3" l="1"/>
  <c r="Q537" i="3"/>
  <c r="L536" i="3"/>
  <c r="K536" i="3"/>
  <c r="O536" i="3"/>
  <c r="M536" i="3"/>
  <c r="O537" i="3" l="1"/>
  <c r="M537" i="3"/>
  <c r="L537" i="3"/>
  <c r="K537" i="3"/>
  <c r="Q538" i="3"/>
  <c r="P539" i="3"/>
  <c r="P540" i="3" l="1"/>
  <c r="Q539" i="3"/>
  <c r="L538" i="3"/>
  <c r="K538" i="3"/>
  <c r="O538" i="3"/>
  <c r="M538" i="3"/>
  <c r="O539" i="3" l="1"/>
  <c r="M539" i="3"/>
  <c r="L539" i="3"/>
  <c r="K539" i="3"/>
  <c r="Q540" i="3"/>
  <c r="P541" i="3"/>
  <c r="P542" i="3" l="1"/>
  <c r="Q541" i="3"/>
  <c r="L540" i="3"/>
  <c r="K540" i="3"/>
  <c r="O540" i="3"/>
  <c r="M540" i="3"/>
  <c r="O541" i="3" l="1"/>
  <c r="M541" i="3"/>
  <c r="L541" i="3"/>
  <c r="K541" i="3"/>
  <c r="Q542" i="3"/>
  <c r="P543" i="3"/>
  <c r="P544" i="3" l="1"/>
  <c r="Q543" i="3"/>
  <c r="L542" i="3"/>
  <c r="K542" i="3"/>
  <c r="O542" i="3"/>
  <c r="M542" i="3"/>
  <c r="O543" i="3" l="1"/>
  <c r="M543" i="3"/>
  <c r="L543" i="3"/>
  <c r="K543" i="3"/>
  <c r="Q544" i="3"/>
  <c r="P545" i="3"/>
  <c r="P546" i="3" l="1"/>
  <c r="Q545" i="3"/>
  <c r="L544" i="3"/>
  <c r="K544" i="3"/>
  <c r="O544" i="3"/>
  <c r="M544" i="3"/>
  <c r="O545" i="3" l="1"/>
  <c r="M545" i="3"/>
  <c r="L545" i="3"/>
  <c r="K545" i="3"/>
  <c r="Q546" i="3"/>
  <c r="P547" i="3"/>
  <c r="P548" i="3" l="1"/>
  <c r="Q547" i="3"/>
  <c r="L546" i="3"/>
  <c r="K546" i="3"/>
  <c r="O546" i="3"/>
  <c r="M546" i="3"/>
  <c r="O547" i="3" l="1"/>
  <c r="M547" i="3"/>
  <c r="L547" i="3"/>
  <c r="K547" i="3"/>
  <c r="Q548" i="3"/>
  <c r="P549" i="3"/>
  <c r="P550" i="3" l="1"/>
  <c r="Q549" i="3"/>
  <c r="L548" i="3"/>
  <c r="K548" i="3"/>
  <c r="O548" i="3"/>
  <c r="M548" i="3"/>
  <c r="O549" i="3" l="1"/>
  <c r="M549" i="3"/>
  <c r="L549" i="3"/>
  <c r="K549" i="3"/>
  <c r="Q550" i="3"/>
  <c r="P551" i="3"/>
  <c r="P552" i="3" l="1"/>
  <c r="Q551" i="3"/>
  <c r="L550" i="3"/>
  <c r="K550" i="3"/>
  <c r="O550" i="3"/>
  <c r="M550" i="3"/>
  <c r="O551" i="3" l="1"/>
  <c r="M551" i="3"/>
  <c r="L551" i="3"/>
  <c r="K551" i="3"/>
  <c r="Q552" i="3"/>
  <c r="P553" i="3"/>
  <c r="P554" i="3" l="1"/>
  <c r="Q553" i="3"/>
  <c r="L552" i="3"/>
  <c r="K552" i="3"/>
  <c r="O552" i="3"/>
  <c r="M552" i="3"/>
  <c r="O553" i="3" l="1"/>
  <c r="M553" i="3"/>
  <c r="L553" i="3"/>
  <c r="K553" i="3"/>
  <c r="Q554" i="3"/>
  <c r="P555" i="3"/>
  <c r="P556" i="3" l="1"/>
  <c r="Q555" i="3"/>
  <c r="L554" i="3"/>
  <c r="K554" i="3"/>
  <c r="O554" i="3"/>
  <c r="M554" i="3"/>
  <c r="O555" i="3" l="1"/>
  <c r="M555" i="3"/>
  <c r="L555" i="3"/>
  <c r="K555" i="3"/>
  <c r="Q556" i="3"/>
  <c r="P557" i="3"/>
  <c r="P558" i="3" l="1"/>
  <c r="Q557" i="3"/>
  <c r="L556" i="3"/>
  <c r="K556" i="3"/>
  <c r="O556" i="3"/>
  <c r="M556" i="3"/>
  <c r="O557" i="3" l="1"/>
  <c r="M557" i="3"/>
  <c r="L557" i="3"/>
  <c r="K557" i="3"/>
  <c r="Q558" i="3"/>
  <c r="P559" i="3"/>
  <c r="P560" i="3" l="1"/>
  <c r="Q559" i="3"/>
  <c r="L558" i="3"/>
  <c r="K558" i="3"/>
  <c r="O558" i="3"/>
  <c r="M558" i="3"/>
  <c r="O559" i="3" l="1"/>
  <c r="M559" i="3"/>
  <c r="L559" i="3"/>
  <c r="K559" i="3"/>
  <c r="Q560" i="3"/>
  <c r="P561" i="3"/>
  <c r="P562" i="3" l="1"/>
  <c r="Q561" i="3"/>
  <c r="L560" i="3"/>
  <c r="K560" i="3"/>
  <c r="O560" i="3"/>
  <c r="M560" i="3"/>
  <c r="O561" i="3" l="1"/>
  <c r="M561" i="3"/>
  <c r="L561" i="3"/>
  <c r="K561" i="3"/>
  <c r="Q562" i="3"/>
  <c r="P563" i="3"/>
  <c r="P564" i="3" l="1"/>
  <c r="Q563" i="3"/>
  <c r="L562" i="3"/>
  <c r="K562" i="3"/>
  <c r="O562" i="3"/>
  <c r="M562" i="3"/>
  <c r="O563" i="3" l="1"/>
  <c r="M563" i="3"/>
  <c r="L563" i="3"/>
  <c r="K563" i="3"/>
  <c r="Q564" i="3"/>
  <c r="P565" i="3"/>
  <c r="P566" i="3" l="1"/>
  <c r="Q565" i="3"/>
  <c r="L564" i="3"/>
  <c r="K564" i="3"/>
  <c r="O564" i="3"/>
  <c r="M564" i="3"/>
  <c r="O565" i="3" l="1"/>
  <c r="M565" i="3"/>
  <c r="L565" i="3"/>
  <c r="K565" i="3"/>
  <c r="Q566" i="3"/>
  <c r="P567" i="3"/>
  <c r="P568" i="3" l="1"/>
  <c r="Q567" i="3"/>
  <c r="L566" i="3"/>
  <c r="K566" i="3"/>
  <c r="O566" i="3"/>
  <c r="M566" i="3"/>
  <c r="O567" i="3" l="1"/>
  <c r="M567" i="3"/>
  <c r="L567" i="3"/>
  <c r="K567" i="3"/>
  <c r="Q568" i="3"/>
  <c r="P569" i="3"/>
  <c r="P570" i="3" l="1"/>
  <c r="Q569" i="3"/>
  <c r="L568" i="3"/>
  <c r="K568" i="3"/>
  <c r="O568" i="3"/>
  <c r="M568" i="3"/>
  <c r="O569" i="3" l="1"/>
  <c r="M569" i="3"/>
  <c r="L569" i="3"/>
  <c r="K569" i="3"/>
  <c r="P571" i="3"/>
  <c r="Q570" i="3"/>
  <c r="O570" i="3" l="1"/>
  <c r="L570" i="3"/>
  <c r="K570" i="3"/>
  <c r="M570" i="3"/>
  <c r="Q571" i="3"/>
  <c r="P572" i="3"/>
  <c r="P573" i="3" l="1"/>
  <c r="Q572" i="3"/>
  <c r="L571" i="3"/>
  <c r="K571" i="3"/>
  <c r="O571" i="3"/>
  <c r="M571" i="3"/>
  <c r="O572" i="3" l="1"/>
  <c r="K572" i="3"/>
  <c r="M572" i="3"/>
  <c r="L572" i="3"/>
  <c r="Q573" i="3"/>
  <c r="P574" i="3"/>
  <c r="P575" i="3" l="1"/>
  <c r="Q574" i="3"/>
  <c r="L573" i="3"/>
  <c r="O573" i="3"/>
  <c r="M573" i="3"/>
  <c r="K573" i="3"/>
  <c r="O574" i="3" l="1"/>
  <c r="M574" i="3"/>
  <c r="L574" i="3"/>
  <c r="K574" i="3"/>
  <c r="Q575" i="3"/>
  <c r="P576" i="3"/>
  <c r="Q576" i="3" l="1"/>
  <c r="P577" i="3"/>
  <c r="O575" i="3"/>
  <c r="L575" i="3"/>
  <c r="M575" i="3"/>
  <c r="K575" i="3"/>
  <c r="Q577" i="3" l="1"/>
  <c r="P578" i="3"/>
  <c r="L576" i="3"/>
  <c r="O576" i="3"/>
  <c r="M576" i="3"/>
  <c r="K576" i="3"/>
  <c r="Q578" i="3" l="1"/>
  <c r="P579" i="3"/>
  <c r="O577" i="3"/>
  <c r="L577" i="3"/>
  <c r="K577" i="3"/>
  <c r="M577" i="3"/>
  <c r="P580" i="3" l="1"/>
  <c r="Q579" i="3"/>
  <c r="L578" i="3"/>
  <c r="O578" i="3"/>
  <c r="M578" i="3"/>
  <c r="K578" i="3"/>
  <c r="O579" i="3" l="1"/>
  <c r="M579" i="3"/>
  <c r="L579" i="3"/>
  <c r="K579" i="3"/>
  <c r="Q580" i="3"/>
  <c r="P581" i="3"/>
  <c r="L580" i="3" l="1"/>
  <c r="K580" i="3"/>
  <c r="O580" i="3"/>
  <c r="M580" i="3"/>
  <c r="P582" i="3"/>
  <c r="Q581" i="3"/>
  <c r="O581" i="3" l="1"/>
  <c r="M581" i="3"/>
  <c r="L581" i="3"/>
  <c r="K581" i="3"/>
  <c r="Q582" i="3"/>
  <c r="P583" i="3"/>
  <c r="P584" i="3" l="1"/>
  <c r="Q583" i="3"/>
  <c r="L582" i="3"/>
  <c r="K582" i="3"/>
  <c r="O582" i="3"/>
  <c r="M582" i="3"/>
  <c r="O583" i="3" l="1"/>
  <c r="M583" i="3"/>
  <c r="L583" i="3"/>
  <c r="K583" i="3"/>
  <c r="Q584" i="3"/>
  <c r="P585" i="3"/>
  <c r="P586" i="3" l="1"/>
  <c r="Q585" i="3"/>
  <c r="L584" i="3"/>
  <c r="K584" i="3"/>
  <c r="O584" i="3"/>
  <c r="M584" i="3"/>
  <c r="O585" i="3" l="1"/>
  <c r="M585" i="3"/>
  <c r="L585" i="3"/>
  <c r="K585" i="3"/>
  <c r="Q586" i="3"/>
  <c r="P587" i="3"/>
  <c r="P588" i="3" l="1"/>
  <c r="Q587" i="3"/>
  <c r="L586" i="3"/>
  <c r="K586" i="3"/>
  <c r="O586" i="3"/>
  <c r="M586" i="3"/>
  <c r="O587" i="3" l="1"/>
  <c r="M587" i="3"/>
  <c r="L587" i="3"/>
  <c r="K587" i="3"/>
  <c r="Q588" i="3"/>
  <c r="P589" i="3"/>
  <c r="P590" i="3" l="1"/>
  <c r="Q589" i="3"/>
  <c r="L588" i="3"/>
  <c r="K588" i="3"/>
  <c r="O588" i="3"/>
  <c r="M588" i="3"/>
  <c r="O589" i="3" l="1"/>
  <c r="M589" i="3"/>
  <c r="L589" i="3"/>
  <c r="K589" i="3"/>
  <c r="Q590" i="3"/>
  <c r="P591" i="3"/>
  <c r="P592" i="3" l="1"/>
  <c r="Q591" i="3"/>
  <c r="L590" i="3"/>
  <c r="K590" i="3"/>
  <c r="O590" i="3"/>
  <c r="M590" i="3"/>
  <c r="O591" i="3" l="1"/>
  <c r="M591" i="3"/>
  <c r="L591" i="3"/>
  <c r="K591" i="3"/>
  <c r="Q592" i="3"/>
  <c r="P593" i="3"/>
  <c r="P594" i="3" l="1"/>
  <c r="Q593" i="3"/>
  <c r="L592" i="3"/>
  <c r="K592" i="3"/>
  <c r="O592" i="3"/>
  <c r="M592" i="3"/>
  <c r="O593" i="3" l="1"/>
  <c r="M593" i="3"/>
  <c r="L593" i="3"/>
  <c r="K593" i="3"/>
  <c r="Q594" i="3"/>
  <c r="P595" i="3"/>
  <c r="P596" i="3" l="1"/>
  <c r="Q595" i="3"/>
  <c r="L594" i="3"/>
  <c r="K594" i="3"/>
  <c r="O594" i="3"/>
  <c r="M594" i="3"/>
  <c r="O595" i="3" l="1"/>
  <c r="M595" i="3"/>
  <c r="L595" i="3"/>
  <c r="K595" i="3"/>
  <c r="Q596" i="3"/>
  <c r="P597" i="3"/>
  <c r="P598" i="3" l="1"/>
  <c r="Q597" i="3"/>
  <c r="L596" i="3"/>
  <c r="K596" i="3"/>
  <c r="O596" i="3"/>
  <c r="M596" i="3"/>
  <c r="O597" i="3" l="1"/>
  <c r="M597" i="3"/>
  <c r="L597" i="3"/>
  <c r="K597" i="3"/>
  <c r="Q598" i="3"/>
  <c r="P599" i="3"/>
  <c r="P600" i="3" l="1"/>
  <c r="Q599" i="3"/>
  <c r="L598" i="3"/>
  <c r="K598" i="3"/>
  <c r="O598" i="3"/>
  <c r="M598" i="3"/>
  <c r="O599" i="3" l="1"/>
  <c r="M599" i="3"/>
  <c r="L599" i="3"/>
  <c r="K599" i="3"/>
  <c r="Q600" i="3"/>
  <c r="P601" i="3"/>
  <c r="P602" i="3" l="1"/>
  <c r="Q601" i="3"/>
  <c r="L600" i="3"/>
  <c r="K600" i="3"/>
  <c r="O600" i="3"/>
  <c r="M600" i="3"/>
  <c r="O601" i="3" l="1"/>
  <c r="M601" i="3"/>
  <c r="L601" i="3"/>
  <c r="K601" i="3"/>
  <c r="Q602" i="3"/>
  <c r="P603" i="3"/>
  <c r="P604" i="3" l="1"/>
  <c r="Q603" i="3"/>
  <c r="L602" i="3"/>
  <c r="K602" i="3"/>
  <c r="O602" i="3"/>
  <c r="M602" i="3"/>
  <c r="O603" i="3" l="1"/>
  <c r="M603" i="3"/>
  <c r="L603" i="3"/>
  <c r="K603" i="3"/>
  <c r="Q604" i="3"/>
  <c r="P605" i="3"/>
  <c r="P606" i="3" l="1"/>
  <c r="Q605" i="3"/>
  <c r="L604" i="3"/>
  <c r="K604" i="3"/>
  <c r="O604" i="3"/>
  <c r="M604" i="3"/>
  <c r="O605" i="3" l="1"/>
  <c r="M605" i="3"/>
  <c r="L605" i="3"/>
  <c r="K605" i="3"/>
  <c r="Q606" i="3"/>
  <c r="P607" i="3"/>
  <c r="P608" i="3" l="1"/>
  <c r="Q607" i="3"/>
  <c r="L606" i="3"/>
  <c r="K606" i="3"/>
  <c r="O606" i="3"/>
  <c r="M606" i="3"/>
  <c r="O607" i="3" l="1"/>
  <c r="M607" i="3"/>
  <c r="L607" i="3"/>
  <c r="K607" i="3"/>
  <c r="Q608" i="3"/>
  <c r="P609" i="3"/>
  <c r="P610" i="3" l="1"/>
  <c r="Q609" i="3"/>
  <c r="L608" i="3"/>
  <c r="K608" i="3"/>
  <c r="O608" i="3"/>
  <c r="M608" i="3"/>
  <c r="O609" i="3" l="1"/>
  <c r="M609" i="3"/>
  <c r="L609" i="3"/>
  <c r="K609" i="3"/>
  <c r="Q610" i="3"/>
  <c r="P611" i="3"/>
  <c r="P612" i="3" l="1"/>
  <c r="Q611" i="3"/>
  <c r="L610" i="3"/>
  <c r="K610" i="3"/>
  <c r="O610" i="3"/>
  <c r="M610" i="3"/>
  <c r="O611" i="3" l="1"/>
  <c r="M611" i="3"/>
  <c r="L611" i="3"/>
  <c r="K611" i="3"/>
  <c r="Q612" i="3"/>
  <c r="P613" i="3"/>
  <c r="L612" i="3" l="1"/>
  <c r="K612" i="3"/>
  <c r="O612" i="3"/>
  <c r="M612" i="3"/>
  <c r="P614" i="3"/>
  <c r="Q613" i="3"/>
  <c r="O613" i="3" l="1"/>
  <c r="M613" i="3"/>
  <c r="L613" i="3"/>
  <c r="K613" i="3"/>
  <c r="Q614" i="3"/>
  <c r="P615" i="3"/>
  <c r="Q615" i="3" l="1"/>
  <c r="P616" i="3"/>
  <c r="L614" i="3"/>
  <c r="K614" i="3"/>
  <c r="O614" i="3"/>
  <c r="M614" i="3"/>
  <c r="P617" i="3" l="1"/>
  <c r="Q616" i="3"/>
  <c r="O615" i="3"/>
  <c r="M615" i="3"/>
  <c r="L615" i="3"/>
  <c r="K615" i="3"/>
  <c r="O616" i="3" l="1"/>
  <c r="M616" i="3"/>
  <c r="L616" i="3"/>
  <c r="K616" i="3"/>
  <c r="P618" i="3"/>
  <c r="Q617" i="3"/>
  <c r="L617" i="3" l="1"/>
  <c r="M617" i="3"/>
  <c r="K617" i="3"/>
  <c r="O617" i="3"/>
  <c r="Q618" i="3"/>
  <c r="P619" i="3"/>
  <c r="P620" i="3" l="1"/>
  <c r="Q619" i="3"/>
  <c r="O618" i="3"/>
  <c r="L618" i="3"/>
  <c r="M618" i="3"/>
  <c r="K618" i="3"/>
  <c r="M619" i="3" l="1"/>
  <c r="L619" i="3"/>
  <c r="O619" i="3"/>
  <c r="K619" i="3"/>
  <c r="Q620" i="3"/>
  <c r="P621" i="3"/>
  <c r="P622" i="3" l="1"/>
  <c r="Q621" i="3"/>
  <c r="K620" i="3"/>
  <c r="O620" i="3"/>
  <c r="L620" i="3"/>
  <c r="M620" i="3"/>
  <c r="M621" i="3" l="1"/>
  <c r="L621" i="3"/>
  <c r="O621" i="3"/>
  <c r="K621" i="3"/>
  <c r="Q622" i="3"/>
  <c r="P623" i="3"/>
  <c r="P624" i="3" l="1"/>
  <c r="Q623" i="3"/>
  <c r="K622" i="3"/>
  <c r="O622" i="3"/>
  <c r="L622" i="3"/>
  <c r="M622" i="3"/>
  <c r="M623" i="3" l="1"/>
  <c r="L623" i="3"/>
  <c r="O623" i="3"/>
  <c r="K623" i="3"/>
  <c r="Q624" i="3"/>
  <c r="P625" i="3"/>
  <c r="P626" i="3" l="1"/>
  <c r="Q625" i="3"/>
  <c r="K624" i="3"/>
  <c r="O624" i="3"/>
  <c r="L624" i="3"/>
  <c r="M624" i="3"/>
  <c r="M625" i="3" l="1"/>
  <c r="L625" i="3"/>
  <c r="O625" i="3"/>
  <c r="K625" i="3"/>
  <c r="Q626" i="3"/>
  <c r="P627" i="3"/>
  <c r="P628" i="3" l="1"/>
  <c r="Q627" i="3"/>
  <c r="K626" i="3"/>
  <c r="O626" i="3"/>
  <c r="L626" i="3"/>
  <c r="M626" i="3"/>
  <c r="M627" i="3" l="1"/>
  <c r="L627" i="3"/>
  <c r="O627" i="3"/>
  <c r="K627" i="3"/>
  <c r="Q628" i="3"/>
  <c r="P629" i="3"/>
  <c r="P630" i="3" l="1"/>
  <c r="Q629" i="3"/>
  <c r="K628" i="3"/>
  <c r="O628" i="3"/>
  <c r="L628" i="3"/>
  <c r="M628" i="3"/>
  <c r="M629" i="3" l="1"/>
  <c r="L629" i="3"/>
  <c r="O629" i="3"/>
  <c r="K629" i="3"/>
  <c r="Q630" i="3"/>
  <c r="P631" i="3"/>
  <c r="P632" i="3" l="1"/>
  <c r="Q631" i="3"/>
  <c r="K630" i="3"/>
  <c r="O630" i="3"/>
  <c r="L630" i="3"/>
  <c r="M630" i="3"/>
  <c r="M631" i="3" l="1"/>
  <c r="L631" i="3"/>
  <c r="O631" i="3"/>
  <c r="K631" i="3"/>
  <c r="Q632" i="3"/>
  <c r="P633" i="3"/>
  <c r="P634" i="3" l="1"/>
  <c r="Q633" i="3"/>
  <c r="K632" i="3"/>
  <c r="O632" i="3"/>
  <c r="L632" i="3"/>
  <c r="M632" i="3"/>
  <c r="M633" i="3" l="1"/>
  <c r="L633" i="3"/>
  <c r="O633" i="3"/>
  <c r="K633" i="3"/>
  <c r="Q634" i="3"/>
  <c r="P635" i="3"/>
  <c r="P636" i="3" l="1"/>
  <c r="Q635" i="3"/>
  <c r="K634" i="3"/>
  <c r="O634" i="3"/>
  <c r="L634" i="3"/>
  <c r="M634" i="3"/>
  <c r="M635" i="3" l="1"/>
  <c r="L635" i="3"/>
  <c r="O635" i="3"/>
  <c r="K635" i="3"/>
  <c r="Q636" i="3"/>
  <c r="P637" i="3"/>
  <c r="P638" i="3" l="1"/>
  <c r="Q637" i="3"/>
  <c r="K636" i="3"/>
  <c r="O636" i="3"/>
  <c r="L636" i="3"/>
  <c r="M636" i="3"/>
  <c r="M637" i="3" l="1"/>
  <c r="L637" i="3"/>
  <c r="O637" i="3"/>
  <c r="K637" i="3"/>
  <c r="Q638" i="3"/>
  <c r="P639" i="3"/>
  <c r="P640" i="3" l="1"/>
  <c r="Q639" i="3"/>
  <c r="K638" i="3"/>
  <c r="O638" i="3"/>
  <c r="L638" i="3"/>
  <c r="M638" i="3"/>
  <c r="M639" i="3" l="1"/>
  <c r="L639" i="3"/>
  <c r="O639" i="3"/>
  <c r="K639" i="3"/>
  <c r="Q640" i="3"/>
  <c r="P641" i="3"/>
  <c r="P642" i="3" l="1"/>
  <c r="Q641" i="3"/>
  <c r="K640" i="3"/>
  <c r="O640" i="3"/>
  <c r="L640" i="3"/>
  <c r="M640" i="3"/>
  <c r="M641" i="3" l="1"/>
  <c r="L641" i="3"/>
  <c r="O641" i="3"/>
  <c r="K641" i="3"/>
  <c r="Q642" i="3"/>
  <c r="P643" i="3"/>
  <c r="P644" i="3" l="1"/>
  <c r="Q643" i="3"/>
  <c r="K642" i="3"/>
  <c r="O642" i="3"/>
  <c r="L642" i="3"/>
  <c r="M642" i="3"/>
  <c r="M643" i="3" l="1"/>
  <c r="L643" i="3"/>
  <c r="O643" i="3"/>
  <c r="K643" i="3"/>
  <c r="Q644" i="3"/>
  <c r="P645" i="3"/>
  <c r="P646" i="3" l="1"/>
  <c r="Q645" i="3"/>
  <c r="K644" i="3"/>
  <c r="O644" i="3"/>
  <c r="L644" i="3"/>
  <c r="M644" i="3"/>
  <c r="M645" i="3" l="1"/>
  <c r="L645" i="3"/>
  <c r="O645" i="3"/>
  <c r="K645" i="3"/>
  <c r="Q646" i="3"/>
  <c r="P647" i="3"/>
  <c r="P648" i="3" l="1"/>
  <c r="Q647" i="3"/>
  <c r="K646" i="3"/>
  <c r="O646" i="3"/>
  <c r="L646" i="3"/>
  <c r="M646" i="3"/>
  <c r="M647" i="3" l="1"/>
  <c r="L647" i="3"/>
  <c r="O647" i="3"/>
  <c r="K647" i="3"/>
  <c r="Q648" i="3"/>
  <c r="P649" i="3"/>
  <c r="P650" i="3" l="1"/>
  <c r="Q649" i="3"/>
  <c r="K648" i="3"/>
  <c r="O648" i="3"/>
  <c r="L648" i="3"/>
  <c r="M648" i="3"/>
  <c r="M649" i="3" l="1"/>
  <c r="L649" i="3"/>
  <c r="O649" i="3"/>
  <c r="K649" i="3"/>
  <c r="Q650" i="3"/>
  <c r="P651" i="3"/>
  <c r="P652" i="3" l="1"/>
  <c r="Q651" i="3"/>
  <c r="K650" i="3"/>
  <c r="O650" i="3"/>
  <c r="L650" i="3"/>
  <c r="M650" i="3"/>
  <c r="M651" i="3" l="1"/>
  <c r="L651" i="3"/>
  <c r="O651" i="3"/>
  <c r="K651" i="3"/>
  <c r="Q652" i="3"/>
  <c r="P653" i="3"/>
  <c r="P654" i="3" l="1"/>
  <c r="Q653" i="3"/>
  <c r="K652" i="3"/>
  <c r="O652" i="3"/>
  <c r="L652" i="3"/>
  <c r="M652" i="3"/>
  <c r="M653" i="3" l="1"/>
  <c r="L653" i="3"/>
  <c r="O653" i="3"/>
  <c r="K653" i="3"/>
  <c r="Q654" i="3"/>
  <c r="P655" i="3"/>
  <c r="P656" i="3" l="1"/>
  <c r="Q655" i="3"/>
  <c r="K654" i="3"/>
  <c r="O654" i="3"/>
  <c r="L654" i="3"/>
  <c r="M654" i="3"/>
  <c r="M655" i="3" l="1"/>
  <c r="L655" i="3"/>
  <c r="O655" i="3"/>
  <c r="K655" i="3"/>
  <c r="P657" i="3"/>
  <c r="Q656" i="3"/>
  <c r="P658" i="3" l="1"/>
  <c r="Q657" i="3"/>
  <c r="K656" i="3"/>
  <c r="O656" i="3"/>
  <c r="L656" i="3"/>
  <c r="M656" i="3"/>
  <c r="M657" i="3" l="1"/>
  <c r="L657" i="3"/>
  <c r="O657" i="3"/>
  <c r="K657" i="3"/>
  <c r="P659" i="3"/>
  <c r="Q658" i="3"/>
  <c r="M658" i="3" l="1"/>
  <c r="L658" i="3"/>
  <c r="K658" i="3"/>
  <c r="O658" i="3"/>
  <c r="P660" i="3"/>
  <c r="Q659" i="3"/>
  <c r="K659" i="3" l="1"/>
  <c r="L659" i="3"/>
  <c r="M659" i="3"/>
  <c r="O659" i="3"/>
  <c r="P661" i="3"/>
  <c r="Q660" i="3"/>
  <c r="M660" i="3" l="1"/>
  <c r="K660" i="3"/>
  <c r="L660" i="3"/>
  <c r="O660" i="3"/>
  <c r="P662" i="3"/>
  <c r="Q661" i="3"/>
  <c r="K661" i="3" l="1"/>
  <c r="O661" i="3"/>
  <c r="L661" i="3"/>
  <c r="M661" i="3"/>
  <c r="P663" i="3"/>
  <c r="Q662" i="3"/>
  <c r="K662" i="3" l="1"/>
  <c r="M662" i="3"/>
  <c r="L662" i="3"/>
  <c r="O662" i="3"/>
  <c r="P664" i="3"/>
  <c r="Q663" i="3"/>
  <c r="M663" i="3" l="1"/>
  <c r="K663" i="3"/>
  <c r="L663" i="3"/>
  <c r="O663" i="3"/>
  <c r="P665" i="3"/>
  <c r="Q664" i="3"/>
  <c r="K664" i="3" l="1"/>
  <c r="M664" i="3"/>
  <c r="O664" i="3"/>
  <c r="L664" i="3"/>
  <c r="P666" i="3"/>
  <c r="Q665" i="3"/>
  <c r="M665" i="3" l="1"/>
  <c r="K665" i="3"/>
  <c r="O665" i="3"/>
  <c r="L665" i="3"/>
  <c r="P667" i="3"/>
  <c r="Q666" i="3"/>
  <c r="K666" i="3" l="1"/>
  <c r="O666" i="3"/>
  <c r="M666" i="3"/>
  <c r="L666" i="3"/>
  <c r="P668" i="3"/>
  <c r="Q667" i="3"/>
  <c r="M667" i="3" l="1"/>
  <c r="L667" i="3"/>
  <c r="K667" i="3"/>
  <c r="O667" i="3"/>
  <c r="P669" i="3"/>
  <c r="Q668" i="3"/>
  <c r="K668" i="3" l="1"/>
  <c r="O668" i="3"/>
  <c r="M668" i="3"/>
  <c r="L668" i="3"/>
  <c r="P670" i="3"/>
  <c r="Q669" i="3"/>
  <c r="M669" i="3" l="1"/>
  <c r="L669" i="3"/>
  <c r="K669" i="3"/>
  <c r="O669" i="3"/>
  <c r="P671" i="3"/>
  <c r="Q670" i="3"/>
  <c r="K670" i="3" l="1"/>
  <c r="O670" i="3"/>
  <c r="M670" i="3"/>
  <c r="L670" i="3"/>
  <c r="P672" i="3"/>
  <c r="Q671" i="3"/>
  <c r="M671" i="3" l="1"/>
  <c r="L671" i="3"/>
  <c r="K671" i="3"/>
  <c r="O671" i="3"/>
  <c r="P673" i="3"/>
  <c r="Q672" i="3"/>
  <c r="K672" i="3" l="1"/>
  <c r="O672" i="3"/>
  <c r="M672" i="3"/>
  <c r="L672" i="3"/>
  <c r="P674" i="3"/>
  <c r="Q673" i="3"/>
  <c r="M673" i="3" l="1"/>
  <c r="L673" i="3"/>
  <c r="K673" i="3"/>
  <c r="O673" i="3"/>
  <c r="P675" i="3"/>
  <c r="Q674" i="3"/>
  <c r="K674" i="3" l="1"/>
  <c r="O674" i="3"/>
  <c r="M674" i="3"/>
  <c r="L674" i="3"/>
  <c r="P676" i="3"/>
  <c r="Q675" i="3"/>
  <c r="M675" i="3" l="1"/>
  <c r="L675" i="3"/>
  <c r="K675" i="3"/>
  <c r="O675" i="3"/>
  <c r="P677" i="3"/>
  <c r="Q676" i="3"/>
  <c r="K676" i="3" l="1"/>
  <c r="O676" i="3"/>
  <c r="M676" i="3"/>
  <c r="L676" i="3"/>
  <c r="P678" i="3"/>
  <c r="Q677" i="3"/>
  <c r="M677" i="3" l="1"/>
  <c r="L677" i="3"/>
  <c r="K677" i="3"/>
  <c r="O677" i="3"/>
  <c r="P679" i="3"/>
  <c r="Q678" i="3"/>
  <c r="K678" i="3" l="1"/>
  <c r="O678" i="3"/>
  <c r="M678" i="3"/>
  <c r="L678" i="3"/>
  <c r="P680" i="3"/>
  <c r="Q679" i="3"/>
  <c r="M679" i="3" l="1"/>
  <c r="L679" i="3"/>
  <c r="K679" i="3"/>
  <c r="O679" i="3"/>
  <c r="P681" i="3"/>
  <c r="Q680" i="3"/>
  <c r="K680" i="3" l="1"/>
  <c r="O680" i="3"/>
  <c r="M680" i="3"/>
  <c r="L680" i="3"/>
  <c r="P682" i="3"/>
  <c r="Q681" i="3"/>
  <c r="M681" i="3" l="1"/>
  <c r="L681" i="3"/>
  <c r="K681" i="3"/>
  <c r="O681" i="3"/>
  <c r="P683" i="3"/>
  <c r="Q682" i="3"/>
  <c r="K682" i="3" l="1"/>
  <c r="O682" i="3"/>
  <c r="M682" i="3"/>
  <c r="L682" i="3"/>
  <c r="P684" i="3"/>
  <c r="Q683" i="3"/>
  <c r="M683" i="3" l="1"/>
  <c r="L683" i="3"/>
  <c r="K683" i="3"/>
  <c r="O683" i="3"/>
  <c r="P685" i="3"/>
  <c r="Q684" i="3"/>
  <c r="K684" i="3" l="1"/>
  <c r="O684" i="3"/>
  <c r="M684" i="3"/>
  <c r="L684" i="3"/>
  <c r="P686" i="3"/>
  <c r="Q685" i="3"/>
  <c r="M685" i="3" l="1"/>
  <c r="L685" i="3"/>
  <c r="K685" i="3"/>
  <c r="O685" i="3"/>
  <c r="P687" i="3"/>
  <c r="Q686" i="3"/>
  <c r="K686" i="3" l="1"/>
  <c r="O686" i="3"/>
  <c r="M686" i="3"/>
  <c r="L686" i="3"/>
  <c r="P688" i="3"/>
  <c r="Q687" i="3"/>
  <c r="M687" i="3" l="1"/>
  <c r="L687" i="3"/>
  <c r="K687" i="3"/>
  <c r="O687" i="3"/>
  <c r="P689" i="3"/>
  <c r="Q688" i="3"/>
  <c r="K688" i="3" l="1"/>
  <c r="O688" i="3"/>
  <c r="M688" i="3"/>
  <c r="L688" i="3"/>
  <c r="P690" i="3"/>
  <c r="Q689" i="3"/>
  <c r="M689" i="3" l="1"/>
  <c r="L689" i="3"/>
  <c r="K689" i="3"/>
  <c r="O689" i="3"/>
  <c r="P691" i="3"/>
  <c r="Q690" i="3"/>
  <c r="K690" i="3" l="1"/>
  <c r="O690" i="3"/>
  <c r="M690" i="3"/>
  <c r="L690" i="3"/>
  <c r="P692" i="3"/>
  <c r="Q691" i="3"/>
  <c r="M691" i="3" l="1"/>
  <c r="L691" i="3"/>
  <c r="K691" i="3"/>
  <c r="O691" i="3"/>
  <c r="P693" i="3"/>
  <c r="Q692" i="3"/>
  <c r="K692" i="3" l="1"/>
  <c r="O692" i="3"/>
  <c r="M692" i="3"/>
  <c r="L692" i="3"/>
  <c r="P694" i="3"/>
  <c r="Q693" i="3"/>
  <c r="M693" i="3" l="1"/>
  <c r="L693" i="3"/>
  <c r="K693" i="3"/>
  <c r="O693" i="3"/>
  <c r="P695" i="3"/>
  <c r="Q694" i="3"/>
  <c r="P696" i="3" l="1"/>
  <c r="Q695" i="3"/>
  <c r="K694" i="3"/>
  <c r="O694" i="3"/>
  <c r="M694" i="3"/>
  <c r="L694" i="3"/>
  <c r="M695" i="3" l="1"/>
  <c r="L695" i="3"/>
  <c r="K695" i="3"/>
  <c r="O695" i="3"/>
  <c r="P697" i="3"/>
  <c r="Q696" i="3"/>
  <c r="K696" i="3" l="1"/>
  <c r="O696" i="3"/>
  <c r="M696" i="3"/>
  <c r="L696" i="3"/>
  <c r="P698" i="3"/>
  <c r="Q697" i="3"/>
  <c r="M697" i="3" l="1"/>
  <c r="L697" i="3"/>
  <c r="K697" i="3"/>
  <c r="O697" i="3"/>
  <c r="P699" i="3"/>
  <c r="Q698" i="3"/>
  <c r="K698" i="3" l="1"/>
  <c r="O698" i="3"/>
  <c r="M698" i="3"/>
  <c r="L698" i="3"/>
  <c r="P700" i="3"/>
  <c r="Q699" i="3"/>
  <c r="M699" i="3" l="1"/>
  <c r="L699" i="3"/>
  <c r="K699" i="3"/>
  <c r="O699" i="3"/>
  <c r="P701" i="3"/>
  <c r="Q700" i="3"/>
  <c r="K700" i="3" l="1"/>
  <c r="O700" i="3"/>
  <c r="M700" i="3"/>
  <c r="L700" i="3"/>
  <c r="P702" i="3"/>
  <c r="Q701" i="3"/>
  <c r="M701" i="3" l="1"/>
  <c r="L701" i="3"/>
  <c r="K701" i="3"/>
  <c r="O701" i="3"/>
  <c r="P703" i="3"/>
  <c r="Q702" i="3"/>
  <c r="K702" i="3" l="1"/>
  <c r="O702" i="3"/>
  <c r="M702" i="3"/>
  <c r="L702" i="3"/>
  <c r="P704" i="3"/>
  <c r="Q703" i="3"/>
  <c r="M703" i="3" l="1"/>
  <c r="L703" i="3"/>
  <c r="K703" i="3"/>
  <c r="O703" i="3"/>
  <c r="P705" i="3"/>
  <c r="Q704" i="3"/>
  <c r="M704" i="3" l="1"/>
  <c r="K704" i="3"/>
  <c r="O704" i="3"/>
  <c r="L704" i="3"/>
  <c r="P706" i="3"/>
  <c r="Q705" i="3"/>
  <c r="K705" i="3" l="1"/>
  <c r="O705" i="3"/>
  <c r="M705" i="3"/>
  <c r="L705" i="3"/>
  <c r="P707" i="3"/>
  <c r="Q706" i="3"/>
  <c r="M706" i="3" l="1"/>
  <c r="O706" i="3"/>
  <c r="L706" i="3"/>
  <c r="K706" i="3"/>
  <c r="P708" i="3"/>
  <c r="Q707" i="3"/>
  <c r="K707" i="3" l="1"/>
  <c r="O707" i="3"/>
  <c r="M707" i="3"/>
  <c r="L707" i="3"/>
  <c r="P709" i="3"/>
  <c r="Q708" i="3"/>
  <c r="M708" i="3" l="1"/>
  <c r="O708" i="3"/>
  <c r="L708" i="3"/>
  <c r="K708" i="3"/>
  <c r="P710" i="3"/>
  <c r="Q709" i="3"/>
  <c r="K709" i="3" l="1"/>
  <c r="M709" i="3"/>
  <c r="L709" i="3"/>
  <c r="O709" i="3"/>
  <c r="P711" i="3"/>
  <c r="Q710" i="3"/>
  <c r="M710" i="3" l="1"/>
  <c r="L710" i="3"/>
  <c r="K710" i="3"/>
  <c r="O710" i="3"/>
  <c r="P712" i="3"/>
  <c r="Q711" i="3"/>
  <c r="K711" i="3" l="1"/>
  <c r="L711" i="3"/>
  <c r="O711" i="3"/>
  <c r="M711" i="3"/>
  <c r="P713" i="3"/>
  <c r="Q712" i="3"/>
  <c r="M712" i="3" l="1"/>
  <c r="K712" i="3"/>
  <c r="O712" i="3"/>
  <c r="L712" i="3"/>
  <c r="Q713" i="3"/>
  <c r="P714" i="3"/>
  <c r="K713" i="3" l="1"/>
  <c r="O713" i="3"/>
  <c r="M713" i="3"/>
  <c r="L713" i="3"/>
  <c r="P715" i="3"/>
  <c r="Q714" i="3"/>
  <c r="O714" i="3" l="1"/>
  <c r="M714" i="3"/>
  <c r="K714" i="3"/>
  <c r="L714" i="3"/>
  <c r="Q715" i="3"/>
  <c r="P716" i="3"/>
  <c r="P717" i="3" l="1"/>
  <c r="Q716" i="3"/>
  <c r="L715" i="3"/>
  <c r="K715" i="3"/>
  <c r="M715" i="3"/>
  <c r="O715" i="3"/>
  <c r="O716" i="3" l="1"/>
  <c r="M716" i="3"/>
  <c r="L716" i="3"/>
  <c r="K716" i="3"/>
  <c r="Q717" i="3"/>
  <c r="P718" i="3"/>
  <c r="P719" i="3" l="1"/>
  <c r="Q718" i="3"/>
  <c r="L717" i="3"/>
  <c r="K717" i="3"/>
  <c r="O717" i="3"/>
  <c r="M717" i="3"/>
  <c r="O718" i="3" l="1"/>
  <c r="M718" i="3"/>
  <c r="L718" i="3"/>
  <c r="K718" i="3"/>
  <c r="Q719" i="3"/>
  <c r="P720" i="3"/>
  <c r="P721" i="3" l="1"/>
  <c r="Q720" i="3"/>
  <c r="L719" i="3"/>
  <c r="K719" i="3"/>
  <c r="O719" i="3"/>
  <c r="M719" i="3"/>
  <c r="O720" i="3" l="1"/>
  <c r="M720" i="3"/>
  <c r="L720" i="3"/>
  <c r="K720" i="3"/>
  <c r="Q721" i="3"/>
  <c r="P722" i="3"/>
  <c r="P723" i="3" l="1"/>
  <c r="Q722" i="3"/>
  <c r="L721" i="3"/>
  <c r="K721" i="3"/>
  <c r="O721" i="3"/>
  <c r="M721" i="3"/>
  <c r="O722" i="3" l="1"/>
  <c r="M722" i="3"/>
  <c r="L722" i="3"/>
  <c r="K722" i="3"/>
  <c r="Q723" i="3"/>
  <c r="P724" i="3"/>
  <c r="P725" i="3" l="1"/>
  <c r="Q724" i="3"/>
  <c r="L723" i="3"/>
  <c r="K723" i="3"/>
  <c r="O723" i="3"/>
  <c r="M723" i="3"/>
  <c r="O724" i="3" l="1"/>
  <c r="M724" i="3"/>
  <c r="L724" i="3"/>
  <c r="K724" i="3"/>
  <c r="Q725" i="3"/>
  <c r="P726" i="3"/>
  <c r="P727" i="3" l="1"/>
  <c r="Q726" i="3"/>
  <c r="L725" i="3"/>
  <c r="K725" i="3"/>
  <c r="O725" i="3"/>
  <c r="M725" i="3"/>
  <c r="O726" i="3" l="1"/>
  <c r="M726" i="3"/>
  <c r="L726" i="3"/>
  <c r="K726" i="3"/>
  <c r="Q727" i="3"/>
  <c r="P728" i="3"/>
  <c r="P729" i="3" l="1"/>
  <c r="Q728" i="3"/>
  <c r="L727" i="3"/>
  <c r="K727" i="3"/>
  <c r="O727" i="3"/>
  <c r="M727" i="3"/>
  <c r="O728" i="3" l="1"/>
  <c r="M728" i="3"/>
  <c r="L728" i="3"/>
  <c r="K728" i="3"/>
  <c r="Q729" i="3"/>
  <c r="P730" i="3"/>
  <c r="P731" i="3" l="1"/>
  <c r="Q730" i="3"/>
  <c r="L729" i="3"/>
  <c r="K729" i="3"/>
  <c r="O729" i="3"/>
  <c r="M729" i="3"/>
  <c r="O730" i="3" l="1"/>
  <c r="M730" i="3"/>
  <c r="L730" i="3"/>
  <c r="K730" i="3"/>
  <c r="Q731" i="3"/>
  <c r="P732" i="3"/>
  <c r="P733" i="3" l="1"/>
  <c r="Q732" i="3"/>
  <c r="L731" i="3"/>
  <c r="K731" i="3"/>
  <c r="O731" i="3"/>
  <c r="M731" i="3"/>
  <c r="O732" i="3" l="1"/>
  <c r="M732" i="3"/>
  <c r="L732" i="3"/>
  <c r="K732" i="3"/>
  <c r="Q733" i="3"/>
  <c r="P734" i="3"/>
  <c r="P735" i="3" l="1"/>
  <c r="Q734" i="3"/>
  <c r="L733" i="3"/>
  <c r="K733" i="3"/>
  <c r="O733" i="3"/>
  <c r="M733" i="3"/>
  <c r="O734" i="3" l="1"/>
  <c r="M734" i="3"/>
  <c r="L734" i="3"/>
  <c r="K734" i="3"/>
  <c r="Q735" i="3"/>
  <c r="P736" i="3"/>
  <c r="P737" i="3" l="1"/>
  <c r="Q736" i="3"/>
  <c r="L735" i="3"/>
  <c r="K735" i="3"/>
  <c r="O735" i="3"/>
  <c r="M735" i="3"/>
  <c r="O736" i="3" l="1"/>
  <c r="M736" i="3"/>
  <c r="L736" i="3"/>
  <c r="K736" i="3"/>
  <c r="Q737" i="3"/>
  <c r="P738" i="3"/>
  <c r="P739" i="3" l="1"/>
  <c r="Q738" i="3"/>
  <c r="L737" i="3"/>
  <c r="K737" i="3"/>
  <c r="O737" i="3"/>
  <c r="M737" i="3"/>
  <c r="O738" i="3" l="1"/>
  <c r="M738" i="3"/>
  <c r="L738" i="3"/>
  <c r="K738" i="3"/>
  <c r="Q739" i="3"/>
  <c r="P740" i="3"/>
  <c r="P741" i="3" l="1"/>
  <c r="Q740" i="3"/>
  <c r="L739" i="3"/>
  <c r="K739" i="3"/>
  <c r="O739" i="3"/>
  <c r="M739" i="3"/>
  <c r="O740" i="3" l="1"/>
  <c r="M740" i="3"/>
  <c r="L740" i="3"/>
  <c r="K740" i="3"/>
  <c r="Q741" i="3"/>
  <c r="P742" i="3"/>
  <c r="P743" i="3" l="1"/>
  <c r="Q742" i="3"/>
  <c r="L741" i="3"/>
  <c r="K741" i="3"/>
  <c r="O741" i="3"/>
  <c r="M741" i="3"/>
  <c r="O742" i="3" l="1"/>
  <c r="M742" i="3"/>
  <c r="L742" i="3"/>
  <c r="K742" i="3"/>
  <c r="Q743" i="3"/>
  <c r="P744" i="3"/>
  <c r="P745" i="3" l="1"/>
  <c r="Q744" i="3"/>
  <c r="L743" i="3"/>
  <c r="K743" i="3"/>
  <c r="O743" i="3"/>
  <c r="M743" i="3"/>
  <c r="O744" i="3" l="1"/>
  <c r="M744" i="3"/>
  <c r="L744" i="3"/>
  <c r="K744" i="3"/>
  <c r="Q745" i="3"/>
  <c r="P746" i="3"/>
  <c r="P747" i="3" l="1"/>
  <c r="Q746" i="3"/>
  <c r="L745" i="3"/>
  <c r="K745" i="3"/>
  <c r="O745" i="3"/>
  <c r="M745" i="3"/>
  <c r="O746" i="3" l="1"/>
  <c r="M746" i="3"/>
  <c r="L746" i="3"/>
  <c r="K746" i="3"/>
  <c r="Q747" i="3"/>
  <c r="P748" i="3"/>
  <c r="P749" i="3" l="1"/>
  <c r="Q748" i="3"/>
  <c r="L747" i="3"/>
  <c r="K747" i="3"/>
  <c r="O747" i="3"/>
  <c r="M747" i="3"/>
  <c r="O748" i="3" l="1"/>
  <c r="M748" i="3"/>
  <c r="L748" i="3"/>
  <c r="K748" i="3"/>
  <c r="Q749" i="3"/>
  <c r="P750" i="3"/>
  <c r="P751" i="3" l="1"/>
  <c r="Q750" i="3"/>
  <c r="L749" i="3"/>
  <c r="K749" i="3"/>
  <c r="O749" i="3"/>
  <c r="M749" i="3"/>
  <c r="O750" i="3" l="1"/>
  <c r="M750" i="3"/>
  <c r="L750" i="3"/>
  <c r="K750" i="3"/>
  <c r="Q751" i="3"/>
  <c r="P752" i="3"/>
  <c r="P753" i="3" l="1"/>
  <c r="Q753" i="3" s="1"/>
  <c r="Q752" i="3"/>
  <c r="L751" i="3"/>
  <c r="K751" i="3"/>
  <c r="O751" i="3"/>
  <c r="M751" i="3"/>
  <c r="O752" i="3" l="1"/>
  <c r="M752" i="3"/>
  <c r="L752" i="3"/>
  <c r="K752" i="3"/>
  <c r="L753" i="3"/>
  <c r="K753" i="3"/>
  <c r="O753" i="3"/>
  <c r="M753" i="3"/>
  <c r="N20" i="2" l="1"/>
  <c r="O20" i="2" s="1"/>
  <c r="P20" i="2" l="1"/>
  <c r="F46" i="3" l="1"/>
  <c r="D46" i="3"/>
  <c r="E46" i="3"/>
  <c r="CK17" i="2" l="1"/>
  <c r="CK44" i="2" s="1"/>
  <c r="Z17" i="2" s="1"/>
  <c r="AW17" i="2"/>
  <c r="AW44" i="2" s="1"/>
  <c r="V17" i="2" s="1"/>
  <c r="AB17" i="2"/>
  <c r="AB44" i="2" s="1"/>
  <c r="M17" i="2" s="1"/>
  <c r="BQ17" i="2"/>
  <c r="BQ44" i="2" s="1"/>
  <c r="X17" i="2" s="1"/>
  <c r="N17" i="2" l="1"/>
  <c r="O17" i="2" s="1"/>
  <c r="S17" i="2"/>
  <c r="R17" i="2"/>
  <c r="Q17" i="2"/>
  <c r="U17" i="2" l="1"/>
  <c r="BO17" i="2" s="1"/>
  <c r="BO44" i="2" s="1"/>
  <c r="V35" i="2" s="1"/>
  <c r="Q35" i="2" s="1"/>
  <c r="U35" i="2" s="1"/>
  <c r="Y17" i="2"/>
  <c r="DC17" i="2" s="1"/>
  <c r="DC44" i="2" s="1"/>
  <c r="Z35" i="2" s="1"/>
  <c r="S35" i="2" s="1"/>
  <c r="Y35" i="2" s="1"/>
  <c r="W17" i="2"/>
  <c r="CI17" i="2" s="1"/>
  <c r="CI44" i="2" s="1"/>
  <c r="X35" i="2" s="1"/>
  <c r="R35" i="2" s="1"/>
  <c r="W35" i="2" s="1"/>
  <c r="P17" i="2"/>
  <c r="AU17" i="2" s="1"/>
  <c r="AU44" i="2" s="1"/>
  <c r="M35" i="2" s="1"/>
  <c r="CM17" i="2"/>
  <c r="CM44" i="2" s="1"/>
  <c r="Z19" i="2" s="1"/>
  <c r="CL17" i="2"/>
  <c r="CL44" i="2" s="1"/>
  <c r="Z18" i="2" s="1"/>
  <c r="AC17" i="2"/>
  <c r="AC44" i="2" s="1"/>
  <c r="M18" i="2" s="1"/>
  <c r="N18" i="2" s="1"/>
  <c r="AD17" i="2"/>
  <c r="AD44" i="2" s="1"/>
  <c r="M19" i="2" s="1"/>
  <c r="AX17" i="2"/>
  <c r="AX44" i="2" s="1"/>
  <c r="V18" i="2" s="1"/>
  <c r="AY17" i="2"/>
  <c r="AY44" i="2" s="1"/>
  <c r="V19" i="2" s="1"/>
  <c r="BR17" i="2"/>
  <c r="BR44" i="2" s="1"/>
  <c r="X18" i="2" s="1"/>
  <c r="BS17" i="2"/>
  <c r="BS44" i="2" s="1"/>
  <c r="X19" i="2" s="1"/>
  <c r="S18" i="2" l="1"/>
  <c r="S19" i="2"/>
  <c r="Y19" i="2" s="1"/>
  <c r="R18" i="2"/>
  <c r="R19" i="2"/>
  <c r="W19" i="2" s="1"/>
  <c r="Q19" i="2"/>
  <c r="U19" i="2" s="1"/>
  <c r="Q18" i="2"/>
  <c r="N19" i="2"/>
  <c r="O19" i="2" s="1"/>
  <c r="P19" i="2" s="1"/>
  <c r="O18" i="2"/>
  <c r="N35" i="2"/>
  <c r="O35" i="2" s="1"/>
  <c r="P35" i="2" s="1"/>
  <c r="C54" i="2" l="1"/>
  <c r="D54" i="2" s="1"/>
  <c r="C51" i="2"/>
  <c r="D51" i="2" s="1"/>
  <c r="C57" i="2"/>
  <c r="D57" i="2" s="1"/>
  <c r="U18" i="2"/>
  <c r="W18" i="2"/>
  <c r="Y18" i="2"/>
  <c r="P18" i="2"/>
  <c r="C48" i="2"/>
  <c r="D48" i="2" l="1"/>
  <c r="C60" i="2"/>
  <c r="D60" i="2" s="1"/>
</calcChain>
</file>

<file path=xl/sharedStrings.xml><?xml version="1.0" encoding="utf-8"?>
<sst xmlns="http://schemas.openxmlformats.org/spreadsheetml/2006/main" count="345" uniqueCount="140">
  <si>
    <t>data input cells</t>
  </si>
  <si>
    <t>calculation cells</t>
  </si>
  <si>
    <t>constant values</t>
  </si>
  <si>
    <t>Site Data</t>
  </si>
  <si>
    <t>Site Name:</t>
  </si>
  <si>
    <t>Watershed Protection Area</t>
  </si>
  <si>
    <t>Design Storm (in.)</t>
  </si>
  <si>
    <t>Runoff Coefficients</t>
  </si>
  <si>
    <t>Soil Type A</t>
  </si>
  <si>
    <t>Soil Type B</t>
  </si>
  <si>
    <t>Soil Type C</t>
  </si>
  <si>
    <t>Soil Type D</t>
  </si>
  <si>
    <t>Forest/Open Space</t>
  </si>
  <si>
    <t>Managed Turf</t>
  </si>
  <si>
    <t>Impervious Cover</t>
  </si>
  <si>
    <t>BMP</t>
  </si>
  <si>
    <t>Indicate Pre-Development Land Cover and Runoff Curve Numbers in the Site's Disturbed Area</t>
  </si>
  <si>
    <t>Area (square feet)</t>
  </si>
  <si>
    <t>Cover Type</t>
  </si>
  <si>
    <t>CN</t>
  </si>
  <si>
    <t>Total</t>
  </si>
  <si>
    <t>% Cover</t>
  </si>
  <si>
    <t>Rv</t>
  </si>
  <si>
    <t>Forest Cover/Open Space</t>
  </si>
  <si>
    <t>Turf Cover</t>
  </si>
  <si>
    <t>Indicate Post-Development Land Cover and Runoff Curve Numbers  in the Site's Disturbed Area</t>
  </si>
  <si>
    <t>Stormwater Retention Volume (cf)</t>
  </si>
  <si>
    <t>Yes</t>
  </si>
  <si>
    <t>No</t>
  </si>
  <si>
    <t>Site Drainage Area 1</t>
  </si>
  <si>
    <t>BMPs</t>
  </si>
  <si>
    <t>Contributing Drainage Area</t>
  </si>
  <si>
    <t>Storage Volume Provided by BMP
(cubic feet)</t>
  </si>
  <si>
    <t>Downstream BMP</t>
  </si>
  <si>
    <t>Water Quality Credits</t>
  </si>
  <si>
    <t>Retention (cf)</t>
  </si>
  <si>
    <t>TSS Removal Achieved</t>
  </si>
  <si>
    <t xml:space="preserve">Total N Removal Achieved </t>
  </si>
  <si>
    <t>Bacteria Removal Achieved</t>
  </si>
  <si>
    <t>Forest Cover Draining to BMP</t>
  </si>
  <si>
    <t>Turf Cover Draining to BMP</t>
  </si>
  <si>
    <t>Impervious Cover Draining to BMP</t>
  </si>
  <si>
    <t>BMP Surface Area</t>
  </si>
  <si>
    <t>Downstream Runoff</t>
  </si>
  <si>
    <t>Downstream TSS</t>
  </si>
  <si>
    <t>Downstream N</t>
  </si>
  <si>
    <t>Downstream Bacteria</t>
  </si>
  <si>
    <t>Area 
(square feet)</t>
  </si>
  <si>
    <t>Runoff Reduction</t>
  </si>
  <si>
    <t>TSS % Removal</t>
  </si>
  <si>
    <t>Total N % Removal</t>
  </si>
  <si>
    <t>Bacteria % Removal</t>
  </si>
  <si>
    <t>Volume from Direct Drainage</t>
  </si>
  <si>
    <t>Volume from Upstream Practices</t>
  </si>
  <si>
    <t>Total Volume Captured by BMP</t>
  </si>
  <si>
    <t>Volume Credited</t>
  </si>
  <si>
    <t>Remaining Volume</t>
  </si>
  <si>
    <t>Remaining TSS</t>
  </si>
  <si>
    <t>TSS from upstream practices</t>
  </si>
  <si>
    <t>Remaining N</t>
  </si>
  <si>
    <t>N from upstream practices</t>
  </si>
  <si>
    <t>Remaining Bacteria</t>
  </si>
  <si>
    <t>Bacteria from upstream practices</t>
  </si>
  <si>
    <t>Bioretention - No Underdrain</t>
  </si>
  <si>
    <t>Bioretention - IWS</t>
  </si>
  <si>
    <t>Bioretention - Standard</t>
  </si>
  <si>
    <t>Permeable Pavement - Enhanced</t>
  </si>
  <si>
    <t>Permeable Pavement - Standard</t>
  </si>
  <si>
    <t>Infiltration</t>
  </si>
  <si>
    <t>Green Roof</t>
  </si>
  <si>
    <t>Rainwater Harvesting</t>
  </si>
  <si>
    <t>Impervious Surface Disconnection</t>
  </si>
  <si>
    <t>Grass Channel</t>
  </si>
  <si>
    <t>Grass Channel - Amended Soils</t>
  </si>
  <si>
    <t>Dry Swale</t>
  </si>
  <si>
    <t>Wet Swale</t>
  </si>
  <si>
    <t>Two-Stage Ditch</t>
  </si>
  <si>
    <t>RSC</t>
  </si>
  <si>
    <t>Filtering Systems</t>
  </si>
  <si>
    <t>Storage Practices</t>
  </si>
  <si>
    <t>Stormwater Ponds</t>
  </si>
  <si>
    <t>Stormwater Wetlands</t>
  </si>
  <si>
    <t>Proprietary Practice</t>
  </si>
  <si>
    <t>Input Number of Trees</t>
  </si>
  <si>
    <t>Planted Tree - Small</t>
  </si>
  <si>
    <t>5 cf/tree</t>
  </si>
  <si>
    <t>N/A</t>
  </si>
  <si>
    <t>Planted Tree - Large</t>
  </si>
  <si>
    <t>10 cf/tree</t>
  </si>
  <si>
    <t>Preserved Tree - Small</t>
  </si>
  <si>
    <t>Preserved Tree - Large</t>
  </si>
  <si>
    <t>20 cf/tree</t>
  </si>
  <si>
    <t>Preserved Tree - Special</t>
  </si>
  <si>
    <t>30 cf/tree</t>
  </si>
  <si>
    <t>Totals</t>
  </si>
  <si>
    <t>Overall Retention Goal</t>
  </si>
  <si>
    <t>Target Retention Volume (cf)</t>
  </si>
  <si>
    <t>Retention Volume Achieved (cf)</t>
  </si>
  <si>
    <t>Target Achieved?</t>
  </si>
  <si>
    <t>Target TSS Removal</t>
  </si>
  <si>
    <t>TSS Removal Achieveed</t>
  </si>
  <si>
    <t>Minimum Achieved?</t>
  </si>
  <si>
    <t>Target Nitrogen Removal</t>
  </si>
  <si>
    <t>Nitrogen Removal Achieveed</t>
  </si>
  <si>
    <t>Target Bacteria Removal</t>
  </si>
  <si>
    <t>Savannah River Special Watershed Protection Area 
Minimum Requirements</t>
  </si>
  <si>
    <t>Detention Calculations</t>
  </si>
  <si>
    <t>v (in)</t>
  </si>
  <si>
    <t>S</t>
  </si>
  <si>
    <t>2-year storm</t>
  </si>
  <si>
    <t>10-year storm</t>
  </si>
  <si>
    <t>25-year storm</t>
  </si>
  <si>
    <t>100-year storm</t>
  </si>
  <si>
    <t>Target Rainfall Event (in)</t>
  </si>
  <si>
    <t>Site Area (square feet)</t>
  </si>
  <si>
    <t>Storage Volume Provided by BMPs</t>
  </si>
  <si>
    <t>Based on the use of stormwater BMPs, the spreadsheet calculates an adjusted Runoff Volume and Adjusted Curve Number.</t>
  </si>
  <si>
    <t>Pre-Development Conditions</t>
  </si>
  <si>
    <t>Land Area</t>
  </si>
  <si>
    <t>A Soils</t>
  </si>
  <si>
    <t>B Soils</t>
  </si>
  <si>
    <t>C Soils</t>
  </si>
  <si>
    <t>D Soils</t>
  </si>
  <si>
    <t>Forest Cover</t>
  </si>
  <si>
    <t>Area (sf)</t>
  </si>
  <si>
    <t>Weighted CN</t>
  </si>
  <si>
    <t>Post-Development Conditions</t>
  </si>
  <si>
    <t>Area (ac)</t>
  </si>
  <si>
    <t>Pre-Development Runoff Volume (in)</t>
  </si>
  <si>
    <t>Post Development Runoff Volume (in) with no BMPs</t>
  </si>
  <si>
    <t>Post-Development Runoff Volume (in) with BMPs</t>
  </si>
  <si>
    <t>Adjusted CN</t>
  </si>
  <si>
    <t>Additional Detention Required?</t>
  </si>
  <si>
    <t>Design Storm</t>
  </si>
  <si>
    <t>General Stormwater Management Watershed Area</t>
  </si>
  <si>
    <t>Savannah River Special Watershed Protection Area</t>
  </si>
  <si>
    <t>Bacteria and Shellfish Special Watershed Protection Area</t>
  </si>
  <si>
    <t>50-year storm</t>
  </si>
  <si>
    <t>Watershed Area Water Quality
Minimum Requirements</t>
  </si>
  <si>
    <t>Southern Low Country Stormwater Compliance Calculator - Updated 8/5/2022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</si>
</sst>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0000"/>
    <numFmt numFmtId="166" formatCode="0.000"/>
    <numFmt numFmtId="167" formatCode="0.0000"/>
  </numFmts>
  <fonts count="29" x14ac:knownFonts="1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4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2">
    <xf numFmtId="0" fontId="0" fillId="0" borderId="0" xfId="0"/>
    <xf numFmtId="0" fontId="0" fillId="0" borderId="0" xfId="0" applyProtection="1"/>
    <xf numFmtId="1" fontId="0" fillId="0" borderId="0" xfId="0" applyNumberFormat="1" applyProtection="1"/>
    <xf numFmtId="0" fontId="0" fillId="0" borderId="0" xfId="0" applyFill="1" applyProtection="1"/>
    <xf numFmtId="0" fontId="19" fillId="33" borderId="0" xfId="0" applyFont="1" applyFill="1" applyProtection="1"/>
    <xf numFmtId="0" fontId="20" fillId="0" borderId="0" xfId="0" applyFont="1" applyProtection="1"/>
    <xf numFmtId="0" fontId="19" fillId="34" borderId="0" xfId="0" applyFont="1" applyFill="1" applyProtection="1"/>
    <xf numFmtId="2" fontId="19" fillId="35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0" fontId="21" fillId="0" borderId="0" xfId="0" applyFont="1" applyProtection="1"/>
    <xf numFmtId="0" fontId="0" fillId="0" borderId="0" xfId="0" applyAlignment="1" applyProtection="1"/>
    <xf numFmtId="0" fontId="22" fillId="0" borderId="0" xfId="0" applyFo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>
      <protection locked="0"/>
    </xf>
    <xf numFmtId="0" fontId="19" fillId="0" borderId="0" xfId="0" applyFont="1" applyProtection="1"/>
    <xf numFmtId="0" fontId="27" fillId="0" borderId="0" xfId="0" applyFont="1" applyBorder="1" applyAlignment="1" applyProtection="1"/>
    <xf numFmtId="0" fontId="19" fillId="0" borderId="17" xfId="0" applyFont="1" applyBorder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8" xfId="0" applyFill="1" applyBorder="1" applyProtection="1"/>
    <xf numFmtId="0" fontId="19" fillId="0" borderId="20" xfId="0" applyFont="1" applyBorder="1" applyProtection="1"/>
    <xf numFmtId="0" fontId="19" fillId="0" borderId="0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4" fontId="0" fillId="34" borderId="26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applyBorder="1" applyProtection="1"/>
    <xf numFmtId="2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1" fontId="0" fillId="0" borderId="0" xfId="0" applyNumberFormat="1" applyFill="1" applyBorder="1" applyProtection="1"/>
    <xf numFmtId="0" fontId="23" fillId="0" borderId="0" xfId="0" applyFont="1" applyFill="1" applyBorder="1" applyProtection="1"/>
    <xf numFmtId="0" fontId="19" fillId="0" borderId="0" xfId="0" applyFont="1" applyFill="1" applyBorder="1" applyProtection="1"/>
    <xf numFmtId="0" fontId="0" fillId="0" borderId="0" xfId="0" applyFill="1" applyBorder="1" applyAlignment="1" applyProtection="1">
      <alignment horizontal="left" vertical="center" wrapText="1"/>
    </xf>
    <xf numFmtId="3" fontId="0" fillId="0" borderId="0" xfId="0" applyNumberFormat="1" applyFill="1" applyBorder="1" applyAlignment="1" applyProtection="1">
      <alignment horizontal="center" wrapText="1"/>
    </xf>
    <xf numFmtId="3" fontId="0" fillId="0" borderId="0" xfId="0" applyNumberFormat="1" applyProtection="1"/>
    <xf numFmtId="9" fontId="18" fillId="0" borderId="0" xfId="2" applyFont="1" applyProtection="1"/>
    <xf numFmtId="0" fontId="23" fillId="0" borderId="0" xfId="0" applyFont="1" applyProtection="1"/>
    <xf numFmtId="0" fontId="20" fillId="0" borderId="0" xfId="0" applyFont="1" applyAlignment="1" applyProtection="1">
      <alignment vertical="center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19" fillId="0" borderId="22" xfId="0" applyFont="1" applyBorder="1" applyAlignment="1" applyProtection="1">
      <alignment horizontal="left" vertical="center"/>
    </xf>
    <xf numFmtId="3" fontId="0" fillId="33" borderId="10" xfId="0" applyNumberFormat="1" applyFill="1" applyBorder="1" applyAlignment="1" applyProtection="1">
      <alignment horizontal="center" vertical="center"/>
      <protection locked="0"/>
    </xf>
    <xf numFmtId="3" fontId="0" fillId="34" borderId="10" xfId="0" applyNumberFormat="1" applyFill="1" applyBorder="1" applyAlignment="1" applyProtection="1">
      <alignment horizontal="center" vertical="center"/>
    </xf>
    <xf numFmtId="0" fontId="0" fillId="33" borderId="23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31" xfId="0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0" fillId="0" borderId="0" xfId="0" applyAlignment="1" applyProtection="1">
      <alignment vertical="center"/>
    </xf>
    <xf numFmtId="1" fontId="19" fillId="0" borderId="0" xfId="0" applyNumberFormat="1" applyFont="1" applyProtection="1"/>
    <xf numFmtId="3" fontId="19" fillId="0" borderId="0" xfId="0" applyNumberFormat="1" applyFont="1" applyProtection="1"/>
    <xf numFmtId="0" fontId="19" fillId="0" borderId="0" xfId="0" applyFont="1" applyBorder="1" applyProtection="1"/>
    <xf numFmtId="1" fontId="0" fillId="0" borderId="0" xfId="0" applyNumberFormat="1" applyBorder="1" applyAlignment="1" applyProtection="1">
      <alignment horizontal="center" wrapText="1"/>
    </xf>
    <xf numFmtId="4" fontId="19" fillId="34" borderId="12" xfId="0" applyNumberFormat="1" applyFont="1" applyFill="1" applyBorder="1" applyAlignment="1" applyProtection="1">
      <alignment horizontal="center" wrapText="1"/>
    </xf>
    <xf numFmtId="3" fontId="19" fillId="0" borderId="0" xfId="0" applyNumberFormat="1" applyFont="1" applyBorder="1" applyAlignment="1" applyProtection="1">
      <alignment horizontal="right"/>
    </xf>
    <xf numFmtId="1" fontId="0" fillId="0" borderId="0" xfId="0" applyNumberFormat="1" applyBorder="1" applyProtection="1"/>
    <xf numFmtId="3" fontId="0" fillId="0" borderId="0" xfId="0" applyNumberFormat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</xf>
    <xf numFmtId="1" fontId="28" fillId="0" borderId="0" xfId="0" applyNumberFormat="1" applyFont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 vertical="center"/>
    </xf>
    <xf numFmtId="1" fontId="19" fillId="0" borderId="0" xfId="0" applyNumberFormat="1" applyFont="1" applyBorder="1" applyAlignment="1" applyProtection="1">
      <alignment horizontal="right"/>
    </xf>
    <xf numFmtId="0" fontId="19" fillId="0" borderId="0" xfId="0" applyFont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 wrapText="1"/>
    </xf>
    <xf numFmtId="1" fontId="19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1" fontId="19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1" fontId="19" fillId="0" borderId="0" xfId="0" applyNumberFormat="1" applyFont="1" applyFill="1" applyBorder="1" applyAlignment="1" applyProtection="1">
      <alignment vertical="center" wrapText="1"/>
    </xf>
    <xf numFmtId="3" fontId="0" fillId="0" borderId="0" xfId="0" applyNumberFormat="1" applyBorder="1" applyAlignment="1" applyProtection="1">
      <alignment wrapText="1"/>
    </xf>
    <xf numFmtId="0" fontId="19" fillId="0" borderId="0" xfId="0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 applyProtection="1">
      <alignment horizontal="left" vertical="center"/>
    </xf>
    <xf numFmtId="3" fontId="0" fillId="0" borderId="0" xfId="0" applyNumberFormat="1" applyFill="1" applyBorder="1" applyProtection="1"/>
    <xf numFmtId="9" fontId="18" fillId="0" borderId="0" xfId="2" applyFont="1" applyFill="1" applyBorder="1" applyProtection="1"/>
    <xf numFmtId="3" fontId="19" fillId="0" borderId="0" xfId="0" applyNumberFormat="1" applyFont="1" applyFill="1" applyBorder="1" applyAlignment="1" applyProtection="1">
      <alignment wrapText="1"/>
    </xf>
    <xf numFmtId="0" fontId="0" fillId="0" borderId="0" xfId="0" applyBorder="1" applyAlignment="1" applyProtection="1">
      <alignment horizontal="center" vertical="center" wrapText="1"/>
    </xf>
    <xf numFmtId="1" fontId="0" fillId="0" borderId="0" xfId="0" applyNumberFormat="1" applyBorder="1" applyAlignment="1" applyProtection="1">
      <alignment horizontal="center"/>
    </xf>
    <xf numFmtId="3" fontId="0" fillId="0" borderId="0" xfId="0" applyNumberFormat="1" applyBorder="1" applyProtection="1"/>
    <xf numFmtId="0" fontId="0" fillId="0" borderId="0" xfId="0" applyFill="1" applyBorder="1" applyAlignment="1" applyProtection="1">
      <alignment horizontal="center" vertical="center" wrapText="1"/>
    </xf>
    <xf numFmtId="43" fontId="0" fillId="0" borderId="0" xfId="0" applyNumberFormat="1" applyBorder="1" applyProtection="1"/>
    <xf numFmtId="1" fontId="0" fillId="0" borderId="0" xfId="0" applyNumberFormat="1" applyBorder="1" applyAlignment="1" applyProtection="1"/>
    <xf numFmtId="9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 applyProtection="1"/>
    <xf numFmtId="3" fontId="0" fillId="0" borderId="0" xfId="0" applyNumberFormat="1" applyBorder="1" applyAlignment="1" applyProtection="1"/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 vertical="center"/>
    </xf>
    <xf numFmtId="0" fontId="21" fillId="0" borderId="0" xfId="0" applyFont="1" applyAlignment="1" applyProtection="1"/>
    <xf numFmtId="2" fontId="0" fillId="0" borderId="0" xfId="0" applyNumberFormat="1" applyProtection="1"/>
    <xf numFmtId="2" fontId="0" fillId="33" borderId="32" xfId="0" applyNumberFormat="1" applyFill="1" applyBorder="1" applyAlignment="1" applyProtection="1">
      <alignment horizontal="center"/>
      <protection locked="0"/>
    </xf>
    <xf numFmtId="2" fontId="0" fillId="33" borderId="26" xfId="0" applyNumberFormat="1" applyFill="1" applyBorder="1" applyAlignment="1" applyProtection="1">
      <alignment horizontal="center"/>
      <protection locked="0"/>
    </xf>
    <xf numFmtId="0" fontId="25" fillId="0" borderId="0" xfId="0" applyFont="1" applyBorder="1" applyProtection="1"/>
    <xf numFmtId="0" fontId="24" fillId="0" borderId="0" xfId="0" applyFont="1" applyBorder="1" applyAlignment="1" applyProtection="1">
      <alignment horizontal="left"/>
    </xf>
    <xf numFmtId="166" fontId="0" fillId="0" borderId="0" xfId="0" applyNumberFormat="1" applyAlignment="1" applyProtection="1">
      <alignment horizontal="center"/>
    </xf>
    <xf numFmtId="2" fontId="26" fillId="0" borderId="0" xfId="0" applyNumberFormat="1" applyFont="1" applyBorder="1" applyAlignment="1" applyProtection="1">
      <alignment horizontal="center"/>
    </xf>
    <xf numFmtId="165" fontId="25" fillId="0" borderId="0" xfId="0" applyNumberFormat="1" applyFont="1" applyBorder="1" applyAlignment="1" applyProtection="1">
      <alignment horizontal="center"/>
    </xf>
    <xf numFmtId="0" fontId="24" fillId="0" borderId="0" xfId="0" applyFont="1" applyBorder="1" applyProtection="1"/>
    <xf numFmtId="0" fontId="19" fillId="0" borderId="36" xfId="0" applyFont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center"/>
      <protection locked="0"/>
    </xf>
    <xf numFmtId="0" fontId="19" fillId="0" borderId="18" xfId="0" applyFont="1" applyFill="1" applyBorder="1" applyAlignment="1" applyProtection="1">
      <alignment horizontal="center"/>
    </xf>
    <xf numFmtId="0" fontId="19" fillId="0" borderId="19" xfId="0" applyFont="1" applyFill="1" applyBorder="1" applyAlignment="1" applyProtection="1">
      <alignment horizontal="center"/>
    </xf>
    <xf numFmtId="2" fontId="0" fillId="34" borderId="26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wrapText="1"/>
    </xf>
    <xf numFmtId="2" fontId="0" fillId="34" borderId="10" xfId="0" applyNumberForma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9" fillId="0" borderId="0" xfId="0" applyFont="1" applyAlignment="1" applyProtection="1">
      <alignment horizontal="right"/>
    </xf>
    <xf numFmtId="1" fontId="19" fillId="34" borderId="10" xfId="0" applyNumberFormat="1" applyFont="1" applyFill="1" applyBorder="1" applyAlignment="1" applyProtection="1">
      <alignment horizontal="center"/>
    </xf>
    <xf numFmtId="1" fontId="0" fillId="36" borderId="10" xfId="0" applyNumberForma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left" wrapText="1"/>
    </xf>
    <xf numFmtId="0" fontId="19" fillId="0" borderId="0" xfId="0" applyFont="1" applyFill="1" applyProtection="1"/>
    <xf numFmtId="0" fontId="0" fillId="0" borderId="0" xfId="0" applyBorder="1" applyAlignment="1" applyProtection="1">
      <alignment horizontal="left" vertical="justify" wrapText="1"/>
    </xf>
    <xf numFmtId="0" fontId="0" fillId="0" borderId="0" xfId="0" applyAlignment="1" applyProtection="1">
      <alignment vertical="justify"/>
    </xf>
    <xf numFmtId="0" fontId="0" fillId="0" borderId="0" xfId="0" applyBorder="1" applyAlignment="1" applyProtection="1">
      <alignment horizontal="left" wrapText="1"/>
    </xf>
    <xf numFmtId="0" fontId="0" fillId="36" borderId="23" xfId="0" applyFill="1" applyBorder="1" applyAlignment="1" applyProtection="1">
      <alignment horizontal="center"/>
    </xf>
    <xf numFmtId="0" fontId="18" fillId="0" borderId="0" xfId="0" applyFont="1" applyProtection="1"/>
    <xf numFmtId="0" fontId="19" fillId="0" borderId="10" xfId="0" applyFont="1" applyBorder="1" applyProtection="1"/>
    <xf numFmtId="0" fontId="18" fillId="0" borderId="12" xfId="0" applyFont="1" applyBorder="1" applyProtection="1"/>
    <xf numFmtId="1" fontId="18" fillId="36" borderId="10" xfId="0" applyNumberFormat="1" applyFont="1" applyFill="1" applyBorder="1" applyAlignment="1" applyProtection="1">
      <alignment horizontal="center"/>
    </xf>
    <xf numFmtId="0" fontId="18" fillId="0" borderId="18" xfId="0" applyFont="1" applyBorder="1" applyProtection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39" borderId="0" xfId="0" applyFont="1" applyFill="1" applyAlignment="1">
      <alignment vertical="center"/>
    </xf>
    <xf numFmtId="0" fontId="18" fillId="41" borderId="0" xfId="0" applyFont="1" applyFill="1" applyAlignment="1">
      <alignment vertical="center"/>
    </xf>
    <xf numFmtId="0" fontId="18" fillId="40" borderId="0" xfId="0" applyFont="1" applyFill="1" applyAlignment="1">
      <alignment vertical="center"/>
    </xf>
    <xf numFmtId="0" fontId="0" fillId="38" borderId="10" xfId="0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167" fontId="0" fillId="0" borderId="0" xfId="0" applyNumberFormat="1" applyFill="1" applyBorder="1" applyAlignment="1" applyProtection="1">
      <alignment horizontal="center"/>
    </xf>
    <xf numFmtId="0" fontId="18" fillId="0" borderId="0" xfId="0" applyFont="1" applyFill="1" applyAlignment="1">
      <alignment vertical="center"/>
    </xf>
    <xf numFmtId="0" fontId="19" fillId="0" borderId="14" xfId="0" applyFont="1" applyFill="1" applyBorder="1" applyAlignment="1" applyProtection="1">
      <alignment horizontal="center"/>
    </xf>
    <xf numFmtId="1" fontId="19" fillId="0" borderId="25" xfId="0" applyNumberFormat="1" applyFont="1" applyBorder="1" applyAlignment="1" applyProtection="1">
      <alignment horizontal="center" vertical="center" wrapText="1"/>
    </xf>
    <xf numFmtId="1" fontId="19" fillId="0" borderId="32" xfId="0" applyNumberFormat="1" applyFont="1" applyBorder="1" applyAlignment="1" applyProtection="1">
      <alignment horizontal="center" vertical="center" wrapText="1"/>
    </xf>
    <xf numFmtId="1" fontId="19" fillId="0" borderId="26" xfId="0" applyNumberFormat="1" applyFont="1" applyBorder="1" applyAlignment="1" applyProtection="1">
      <alignment horizontal="center" vertical="center" wrapText="1"/>
    </xf>
    <xf numFmtId="3" fontId="0" fillId="33" borderId="30" xfId="0" applyNumberFormat="1" applyFill="1" applyBorder="1" applyAlignment="1" applyProtection="1">
      <alignment horizontal="center" vertical="center"/>
      <protection locked="0"/>
    </xf>
    <xf numFmtId="3" fontId="19" fillId="0" borderId="48" xfId="0" applyNumberFormat="1" applyFont="1" applyFill="1" applyBorder="1" applyAlignment="1" applyProtection="1">
      <alignment horizontal="center" vertical="center" wrapText="1"/>
    </xf>
    <xf numFmtId="3" fontId="19" fillId="0" borderId="49" xfId="0" applyNumberFormat="1" applyFont="1" applyFill="1" applyBorder="1" applyAlignment="1" applyProtection="1">
      <alignment horizontal="center" vertical="center" wrapText="1"/>
    </xf>
    <xf numFmtId="3" fontId="19" fillId="0" borderId="50" xfId="0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3" fontId="0" fillId="34" borderId="30" xfId="0" applyNumberFormat="1" applyFill="1" applyBorder="1" applyAlignment="1" applyProtection="1">
      <alignment horizontal="center" vertical="center"/>
    </xf>
    <xf numFmtId="3" fontId="19" fillId="0" borderId="25" xfId="0" applyNumberFormat="1" applyFont="1" applyFill="1" applyBorder="1" applyAlignment="1" applyProtection="1">
      <alignment horizontal="center" vertical="center" wrapText="1"/>
    </xf>
    <xf numFmtId="3" fontId="19" fillId="0" borderId="32" xfId="0" applyNumberFormat="1" applyFont="1" applyFill="1" applyBorder="1" applyAlignment="1" applyProtection="1">
      <alignment horizontal="center" vertical="center" wrapText="1"/>
    </xf>
    <xf numFmtId="3" fontId="19" fillId="0" borderId="26" xfId="0" applyNumberFormat="1" applyFont="1" applyFill="1" applyBorder="1" applyAlignment="1" applyProtection="1">
      <alignment horizontal="center" vertical="center" wrapText="1"/>
    </xf>
    <xf numFmtId="0" fontId="0" fillId="33" borderId="52" xfId="0" applyFill="1" applyBorder="1" applyAlignment="1" applyProtection="1">
      <alignment horizontal="center" vertical="center" wrapText="1"/>
      <protection locked="0"/>
    </xf>
    <xf numFmtId="3" fontId="0" fillId="34" borderId="0" xfId="0" applyNumberForma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1" fontId="18" fillId="0" borderId="10" xfId="0" applyNumberFormat="1" applyFont="1" applyBorder="1" applyAlignment="1" applyProtection="1">
      <alignment wrapText="1"/>
    </xf>
    <xf numFmtId="0" fontId="18" fillId="0" borderId="10" xfId="0" applyFont="1" applyBorder="1" applyAlignment="1" applyProtection="1">
      <alignment wrapText="1"/>
    </xf>
    <xf numFmtId="0" fontId="0" fillId="0" borderId="10" xfId="0" applyFill="1" applyBorder="1" applyProtection="1"/>
    <xf numFmtId="4" fontId="0" fillId="0" borderId="10" xfId="0" applyNumberForma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wrapText="1"/>
    </xf>
    <xf numFmtId="0" fontId="0" fillId="36" borderId="10" xfId="0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/>
    </xf>
    <xf numFmtId="0" fontId="0" fillId="33" borderId="10" xfId="0" applyFill="1" applyBorder="1" applyAlignment="1" applyProtection="1">
      <alignment horizontal="center" vertical="center" wrapText="1"/>
      <protection locked="0"/>
    </xf>
    <xf numFmtId="9" fontId="18" fillId="35" borderId="10" xfId="2" applyFont="1" applyFill="1" applyBorder="1" applyAlignment="1" applyProtection="1">
      <alignment horizontal="center" vertical="center"/>
      <protection locked="0"/>
    </xf>
    <xf numFmtId="3" fontId="0" fillId="35" borderId="10" xfId="0" applyNumberFormat="1" applyFill="1" applyBorder="1" applyAlignment="1" applyProtection="1">
      <alignment horizontal="center" vertical="center"/>
      <protection locked="0"/>
    </xf>
    <xf numFmtId="3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3" fontId="18" fillId="34" borderId="10" xfId="0" applyNumberFormat="1" applyFont="1" applyFill="1" applyBorder="1" applyAlignment="1" applyProtection="1">
      <alignment horizontal="center" vertical="center"/>
    </xf>
    <xf numFmtId="0" fontId="0" fillId="34" borderId="10" xfId="2" applyNumberFormat="1" applyFont="1" applyFill="1" applyBorder="1" applyAlignment="1" applyProtection="1">
      <alignment horizontal="center" vertical="center"/>
    </xf>
    <xf numFmtId="3" fontId="0" fillId="38" borderId="10" xfId="0" applyNumberForma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1" fontId="0" fillId="38" borderId="10" xfId="0" applyNumberFormat="1" applyFill="1" applyBorder="1" applyProtection="1"/>
    <xf numFmtId="1" fontId="19" fillId="0" borderId="0" xfId="0" applyNumberFormat="1" applyFont="1" applyFill="1" applyBorder="1" applyAlignment="1" applyProtection="1">
      <alignment horizontal="right"/>
    </xf>
    <xf numFmtId="4" fontId="19" fillId="0" borderId="0" xfId="0" applyNumberFormat="1" applyFont="1" applyFill="1" applyBorder="1" applyAlignment="1" applyProtection="1">
      <alignment horizontal="center" wrapText="1"/>
    </xf>
    <xf numFmtId="3" fontId="19" fillId="0" borderId="0" xfId="0" applyNumberFormat="1" applyFont="1" applyFill="1" applyAlignment="1" applyProtection="1">
      <alignment horizontal="right"/>
    </xf>
    <xf numFmtId="3" fontId="19" fillId="0" borderId="0" xfId="0" applyNumberFormat="1" applyFont="1" applyFill="1" applyBorder="1" applyProtection="1"/>
    <xf numFmtId="3" fontId="19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1" fontId="19" fillId="0" borderId="10" xfId="0" applyNumberFormat="1" applyFont="1" applyFill="1" applyBorder="1" applyAlignment="1" applyProtection="1">
      <alignment horizontal="center" wrapText="1"/>
    </xf>
    <xf numFmtId="3" fontId="19" fillId="0" borderId="54" xfId="0" applyNumberFormat="1" applyFont="1" applyFill="1" applyBorder="1" applyAlignment="1" applyProtection="1">
      <alignment horizontal="right" wrapText="1"/>
    </xf>
    <xf numFmtId="1" fontId="19" fillId="0" borderId="29" xfId="0" applyNumberFormat="1" applyFont="1" applyFill="1" applyBorder="1" applyAlignment="1" applyProtection="1">
      <alignment horizontal="center" wrapText="1"/>
    </xf>
    <xf numFmtId="1" fontId="0" fillId="0" borderId="47" xfId="0" applyNumberFormat="1" applyFill="1" applyBorder="1" applyAlignment="1" applyProtection="1">
      <alignment horizontal="center" vertical="center"/>
    </xf>
    <xf numFmtId="2" fontId="0" fillId="33" borderId="56" xfId="0" applyNumberFormat="1" applyFill="1" applyBorder="1" applyAlignment="1" applyProtection="1">
      <alignment horizontal="center"/>
      <protection locked="0"/>
    </xf>
    <xf numFmtId="0" fontId="19" fillId="0" borderId="18" xfId="0" applyFont="1" applyFill="1" applyBorder="1" applyAlignment="1" applyProtection="1">
      <alignment horizontal="center"/>
      <protection locked="0"/>
    </xf>
    <xf numFmtId="0" fontId="19" fillId="0" borderId="29" xfId="0" applyFont="1" applyFill="1" applyBorder="1" applyAlignment="1" applyProtection="1">
      <alignment horizontal="center"/>
      <protection locked="0"/>
    </xf>
    <xf numFmtId="0" fontId="19" fillId="0" borderId="19" xfId="0" applyFont="1" applyFill="1" applyBorder="1" applyAlignment="1" applyProtection="1">
      <alignment horizontal="center"/>
      <protection locked="0"/>
    </xf>
    <xf numFmtId="0" fontId="18" fillId="0" borderId="57" xfId="0" applyFont="1" applyBorder="1" applyProtection="1"/>
    <xf numFmtId="0" fontId="18" fillId="0" borderId="10" xfId="0" applyFont="1" applyBorder="1" applyProtection="1"/>
    <xf numFmtId="2" fontId="0" fillId="36" borderId="23" xfId="0" applyNumberFormat="1" applyFill="1" applyBorder="1" applyAlignment="1" applyProtection="1">
      <alignment horizontal="center"/>
    </xf>
    <xf numFmtId="0" fontId="19" fillId="0" borderId="47" xfId="0" applyFont="1" applyBorder="1" applyAlignment="1" applyProtection="1">
      <alignment horizontal="center" vertical="center" wrapText="1"/>
    </xf>
    <xf numFmtId="1" fontId="19" fillId="0" borderId="38" xfId="0" applyNumberFormat="1" applyFont="1" applyBorder="1" applyAlignment="1" applyProtection="1">
      <alignment horizontal="center" vertical="center" wrapText="1"/>
    </xf>
    <xf numFmtId="3" fontId="0" fillId="33" borderId="22" xfId="0" applyNumberFormat="1" applyFill="1" applyBorder="1" applyAlignment="1" applyProtection="1">
      <alignment horizontal="center"/>
      <protection locked="0"/>
    </xf>
    <xf numFmtId="3" fontId="0" fillId="33" borderId="58" xfId="0" applyNumberFormat="1" applyFill="1" applyBorder="1" applyAlignment="1" applyProtection="1">
      <alignment horizontal="center"/>
      <protection locked="0"/>
    </xf>
    <xf numFmtId="3" fontId="0" fillId="34" borderId="25" xfId="0" applyNumberFormat="1" applyFill="1" applyBorder="1" applyAlignment="1" applyProtection="1">
      <alignment horizontal="center"/>
    </xf>
    <xf numFmtId="3" fontId="0" fillId="34" borderId="26" xfId="0" applyNumberFormat="1" applyFill="1" applyBorder="1" applyAlignment="1" applyProtection="1">
      <alignment horizontal="center"/>
    </xf>
    <xf numFmtId="3" fontId="0" fillId="36" borderId="22" xfId="0" applyNumberFormat="1" applyFill="1" applyBorder="1" applyAlignment="1" applyProtection="1">
      <alignment horizontal="center"/>
    </xf>
    <xf numFmtId="3" fontId="0" fillId="36" borderId="25" xfId="0" applyNumberFormat="1" applyFill="1" applyBorder="1" applyAlignment="1" applyProtection="1">
      <alignment horizontal="center"/>
    </xf>
    <xf numFmtId="3" fontId="0" fillId="33" borderId="12" xfId="0" applyNumberFormat="1" applyFill="1" applyBorder="1" applyAlignment="1" applyProtection="1">
      <alignment horizontal="center" vertical="center"/>
      <protection locked="0"/>
    </xf>
    <xf numFmtId="3" fontId="0" fillId="36" borderId="10" xfId="0" applyNumberFormat="1" applyFill="1" applyBorder="1" applyAlignment="1" applyProtection="1">
      <alignment horizontal="center"/>
    </xf>
    <xf numFmtId="3" fontId="0" fillId="38" borderId="10" xfId="0" applyNumberFormat="1" applyFill="1" applyBorder="1" applyAlignment="1" applyProtection="1">
      <alignment horizontal="center" vertical="center"/>
      <protection locked="0"/>
    </xf>
    <xf numFmtId="9" fontId="18" fillId="35" borderId="30" xfId="2" applyFont="1" applyFill="1" applyBorder="1" applyAlignment="1" applyProtection="1">
      <alignment horizontal="center" vertical="center"/>
      <protection locked="0"/>
    </xf>
    <xf numFmtId="9" fontId="18" fillId="35" borderId="30" xfId="2" applyNumberFormat="1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 wrapText="1"/>
    </xf>
    <xf numFmtId="9" fontId="0" fillId="33" borderId="10" xfId="2" applyFont="1" applyFill="1" applyBorder="1" applyAlignment="1" applyProtection="1">
      <alignment horizontal="center" vertical="center"/>
      <protection locked="0"/>
    </xf>
    <xf numFmtId="9" fontId="0" fillId="0" borderId="0" xfId="0" applyNumberFormat="1" applyAlignment="1">
      <alignment vertical="center"/>
    </xf>
    <xf numFmtId="9" fontId="0" fillId="33" borderId="30" xfId="2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/>
    </xf>
    <xf numFmtId="2" fontId="0" fillId="0" borderId="0" xfId="0" applyNumberFormat="1" applyFill="1" applyProtection="1"/>
    <xf numFmtId="0" fontId="18" fillId="0" borderId="10" xfId="0" applyFont="1" applyBorder="1" applyAlignment="1" applyProtection="1">
      <alignment horizontal="center"/>
    </xf>
    <xf numFmtId="0" fontId="21" fillId="0" borderId="0" xfId="0" applyFont="1" applyAlignment="1" applyProtection="1">
      <alignment wrapText="1"/>
    </xf>
    <xf numFmtId="1" fontId="19" fillId="0" borderId="29" xfId="0" applyNumberFormat="1" applyFont="1" applyBorder="1" applyAlignment="1" applyProtection="1">
      <alignment horizontal="center" vertical="center" wrapText="1"/>
    </xf>
    <xf numFmtId="3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19" fillId="0" borderId="10" xfId="0" applyFont="1" applyBorder="1" applyAlignment="1" applyProtection="1">
      <alignment horizontal="center"/>
    </xf>
    <xf numFmtId="167" fontId="0" fillId="36" borderId="23" xfId="0" applyNumberFormat="1" applyFill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18" fillId="0" borderId="0" xfId="0" applyFont="1" applyAlignment="1" applyProtection="1">
      <alignment wrapText="1"/>
    </xf>
    <xf numFmtId="0" fontId="18" fillId="0" borderId="0" xfId="0" applyFont="1" applyFill="1" applyBorder="1" applyAlignment="1" applyProtection="1"/>
    <xf numFmtId="2" fontId="18" fillId="0" borderId="0" xfId="0" applyNumberFormat="1" applyFont="1" applyFill="1" applyBorder="1" applyAlignment="1" applyProtection="1">
      <alignment horizontal="center"/>
    </xf>
    <xf numFmtId="0" fontId="18" fillId="0" borderId="19" xfId="0" applyFont="1" applyBorder="1" applyAlignment="1" applyProtection="1">
      <alignment horizontal="center"/>
    </xf>
    <xf numFmtId="0" fontId="18" fillId="0" borderId="21" xfId="0" applyFont="1" applyBorder="1" applyProtection="1"/>
    <xf numFmtId="1" fontId="18" fillId="35" borderId="10" xfId="0" applyNumberFormat="1" applyFont="1" applyFill="1" applyBorder="1" applyAlignment="1" applyProtection="1">
      <alignment horizontal="center"/>
      <protection locked="0"/>
    </xf>
    <xf numFmtId="9" fontId="18" fillId="34" borderId="12" xfId="2" applyFont="1" applyFill="1" applyBorder="1" applyAlignment="1" applyProtection="1">
      <alignment horizontal="center"/>
    </xf>
    <xf numFmtId="0" fontId="18" fillId="0" borderId="21" xfId="0" applyFont="1" applyFill="1" applyBorder="1" applyProtection="1"/>
    <xf numFmtId="1" fontId="18" fillId="35" borderId="54" xfId="0" applyNumberFormat="1" applyFont="1" applyFill="1" applyBorder="1" applyAlignment="1" applyProtection="1">
      <alignment horizontal="center"/>
      <protection locked="0"/>
    </xf>
    <xf numFmtId="9" fontId="18" fillId="34" borderId="32" xfId="2" applyFont="1" applyFill="1" applyBorder="1" applyAlignment="1" applyProtection="1">
      <alignment horizontal="center"/>
    </xf>
    <xf numFmtId="0" fontId="18" fillId="0" borderId="0" xfId="0" applyFont="1" applyFill="1" applyProtection="1"/>
    <xf numFmtId="0" fontId="18" fillId="0" borderId="0" xfId="0" applyFont="1" applyFill="1" applyBorder="1" applyProtection="1"/>
    <xf numFmtId="2" fontId="18" fillId="0" borderId="0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1" fontId="18" fillId="0" borderId="0" xfId="0" applyNumberFormat="1" applyFont="1" applyProtection="1"/>
    <xf numFmtId="0" fontId="18" fillId="0" borderId="0" xfId="0" applyFont="1" applyFill="1" applyBorder="1" applyAlignment="1" applyProtection="1">
      <alignment horizontal="left" wrapText="1"/>
    </xf>
    <xf numFmtId="0" fontId="18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wrapText="1"/>
    </xf>
    <xf numFmtId="1" fontId="18" fillId="0" borderId="0" xfId="0" applyNumberFormat="1" applyFont="1" applyAlignment="1" applyProtection="1">
      <alignment wrapText="1"/>
    </xf>
    <xf numFmtId="9" fontId="18" fillId="34" borderId="10" xfId="2" applyFont="1" applyFill="1" applyBorder="1" applyAlignment="1" applyProtection="1">
      <alignment horizontal="center"/>
    </xf>
    <xf numFmtId="0" fontId="18" fillId="0" borderId="10" xfId="0" applyFont="1" applyFill="1" applyBorder="1" applyProtection="1"/>
    <xf numFmtId="3" fontId="18" fillId="0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Protection="1"/>
    <xf numFmtId="0" fontId="18" fillId="0" borderId="0" xfId="0" applyFont="1" applyBorder="1" applyProtection="1"/>
    <xf numFmtId="1" fontId="18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 wrapText="1"/>
    </xf>
    <xf numFmtId="3" fontId="18" fillId="34" borderId="30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/>
    </xf>
    <xf numFmtId="3" fontId="18" fillId="37" borderId="32" xfId="0" applyNumberFormat="1" applyFont="1" applyFill="1" applyBorder="1" applyAlignment="1" applyProtection="1">
      <alignment horizontal="center" vertical="center" wrapText="1"/>
    </xf>
    <xf numFmtId="9" fontId="18" fillId="42" borderId="10" xfId="2" applyFont="1" applyFill="1" applyBorder="1" applyAlignment="1" applyProtection="1">
      <alignment horizontal="center"/>
    </xf>
    <xf numFmtId="3" fontId="18" fillId="0" borderId="0" xfId="0" applyNumberFormat="1" applyFont="1" applyAlignment="1" applyProtection="1">
      <alignment horizontal="center"/>
    </xf>
    <xf numFmtId="1" fontId="18" fillId="0" borderId="0" xfId="0" applyNumberFormat="1" applyFont="1" applyBorder="1" applyAlignment="1" applyProtection="1">
      <alignment horizontal="left"/>
    </xf>
    <xf numFmtId="3" fontId="18" fillId="0" borderId="0" xfId="0" applyNumberFormat="1" applyFont="1" applyBorder="1" applyAlignment="1" applyProtection="1">
      <alignment horizont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center"/>
    </xf>
    <xf numFmtId="1" fontId="18" fillId="0" borderId="0" xfId="0" applyNumberFormat="1" applyFont="1" applyAlignment="1" applyProtection="1">
      <alignment horizontal="center" wrapText="1"/>
    </xf>
    <xf numFmtId="0" fontId="18" fillId="0" borderId="0" xfId="0" applyFont="1" applyAlignment="1" applyProtection="1">
      <alignment horizontal="center" wrapText="1"/>
    </xf>
    <xf numFmtId="3" fontId="18" fillId="0" borderId="0" xfId="0" applyNumberFormat="1" applyFont="1" applyAlignment="1" applyProtection="1">
      <alignment horizontal="center" wrapText="1"/>
    </xf>
    <xf numFmtId="4" fontId="18" fillId="34" borderId="10" xfId="0" applyNumberFormat="1" applyFont="1" applyFill="1" applyBorder="1" applyAlignment="1" applyProtection="1">
      <alignment horizontal="center"/>
    </xf>
    <xf numFmtId="3" fontId="18" fillId="34" borderId="10" xfId="0" applyNumberFormat="1" applyFont="1" applyFill="1" applyBorder="1" applyAlignment="1" applyProtection="1">
      <alignment horizontal="center"/>
    </xf>
    <xf numFmtId="3" fontId="18" fillId="0" borderId="0" xfId="1" applyNumberFormat="1" applyFont="1" applyFill="1" applyBorder="1" applyAlignment="1" applyProtection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" fontId="18" fillId="34" borderId="29" xfId="0" applyNumberFormat="1" applyFont="1" applyFill="1" applyBorder="1" applyAlignment="1" applyProtection="1">
      <alignment horizontal="center"/>
    </xf>
    <xf numFmtId="1" fontId="18" fillId="34" borderId="19" xfId="0" applyNumberFormat="1" applyFont="1" applyFill="1" applyBorder="1" applyAlignment="1" applyProtection="1">
      <alignment horizontal="center"/>
    </xf>
    <xf numFmtId="0" fontId="18" fillId="0" borderId="40" xfId="0" applyFont="1" applyFill="1" applyBorder="1" applyAlignment="1" applyProtection="1">
      <alignment horizontal="center" wrapText="1"/>
    </xf>
    <xf numFmtId="1" fontId="18" fillId="36" borderId="32" xfId="0" applyNumberFormat="1" applyFont="1" applyFill="1" applyBorder="1" applyAlignment="1" applyProtection="1">
      <alignment horizontal="center"/>
      <protection locked="0"/>
    </xf>
    <xf numFmtId="1" fontId="18" fillId="36" borderId="26" xfId="0" applyNumberFormat="1" applyFont="1" applyFill="1" applyBorder="1" applyAlignment="1" applyProtection="1">
      <alignment horizontal="center"/>
      <protection locked="0"/>
    </xf>
    <xf numFmtId="1" fontId="18" fillId="36" borderId="41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wrapText="1"/>
    </xf>
    <xf numFmtId="1" fontId="18" fillId="0" borderId="0" xfId="0" applyNumberFormat="1" applyFont="1" applyFill="1" applyBorder="1" applyAlignment="1" applyProtection="1">
      <alignment horizontal="center"/>
    </xf>
    <xf numFmtId="1" fontId="18" fillId="34" borderId="1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  <protection locked="0"/>
    </xf>
    <xf numFmtId="0" fontId="19" fillId="0" borderId="20" xfId="0" applyFont="1" applyFill="1" applyBorder="1" applyAlignment="1" applyProtection="1">
      <alignment horizontal="center"/>
      <protection locked="0"/>
    </xf>
    <xf numFmtId="2" fontId="0" fillId="33" borderId="60" xfId="0" applyNumberFormat="1" applyFill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left" wrapText="1"/>
    </xf>
    <xf numFmtId="3" fontId="19" fillId="36" borderId="12" xfId="1" applyNumberFormat="1" applyFont="1" applyFill="1" applyBorder="1" applyAlignment="1" applyProtection="1">
      <alignment horizontal="left" wrapText="1"/>
    </xf>
    <xf numFmtId="3" fontId="19" fillId="36" borderId="59" xfId="1" applyNumberFormat="1" applyFont="1" applyFill="1" applyBorder="1" applyAlignment="1" applyProtection="1">
      <alignment horizontal="left" wrapText="1"/>
    </xf>
    <xf numFmtId="3" fontId="19" fillId="36" borderId="13" xfId="1" applyNumberFormat="1" applyFont="1" applyFill="1" applyBorder="1" applyAlignment="1" applyProtection="1">
      <alignment horizontal="left" wrapText="1"/>
    </xf>
    <xf numFmtId="0" fontId="19" fillId="0" borderId="10" xfId="0" applyFont="1" applyFill="1" applyBorder="1" applyAlignment="1" applyProtection="1">
      <alignment horizontal="center"/>
    </xf>
    <xf numFmtId="0" fontId="18" fillId="0" borderId="10" xfId="0" applyFont="1" applyBorder="1" applyAlignment="1" applyProtection="1">
      <alignment horizontal="center"/>
    </xf>
    <xf numFmtId="1" fontId="18" fillId="0" borderId="10" xfId="0" applyNumberFormat="1" applyFont="1" applyBorder="1" applyAlignment="1" applyProtection="1">
      <alignment horizontal="center" wrapText="1"/>
    </xf>
    <xf numFmtId="0" fontId="18" fillId="0" borderId="10" xfId="0" applyFont="1" applyFill="1" applyBorder="1" applyAlignment="1" applyProtection="1">
      <alignment horizontal="center"/>
    </xf>
    <xf numFmtId="2" fontId="18" fillId="35" borderId="12" xfId="0" applyNumberFormat="1" applyFont="1" applyFill="1" applyBorder="1" applyAlignment="1" applyProtection="1">
      <alignment horizontal="center"/>
    </xf>
    <xf numFmtId="2" fontId="18" fillId="35" borderId="13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14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19" fillId="0" borderId="15" xfId="0" applyFont="1" applyBorder="1" applyAlignment="1" applyProtection="1">
      <alignment horizontal="center"/>
    </xf>
    <xf numFmtId="2" fontId="18" fillId="35" borderId="10" xfId="0" applyNumberFormat="1" applyFont="1" applyFill="1" applyBorder="1" applyAlignment="1" applyProtection="1">
      <alignment horizontal="center"/>
    </xf>
    <xf numFmtId="0" fontId="18" fillId="33" borderId="10" xfId="0" applyFont="1" applyFill="1" applyBorder="1" applyAlignment="1" applyProtection="1">
      <alignment horizontal="center"/>
      <protection locked="0"/>
    </xf>
    <xf numFmtId="2" fontId="18" fillId="35" borderId="10" xfId="0" applyNumberFormat="1" applyFont="1" applyFill="1" applyBorder="1" applyAlignment="1" applyProtection="1">
      <alignment horizontal="center" wrapText="1"/>
    </xf>
    <xf numFmtId="0" fontId="0" fillId="33" borderId="10" xfId="0" applyFill="1" applyBorder="1" applyAlignment="1" applyProtection="1">
      <alignment horizontal="center"/>
      <protection locked="0"/>
    </xf>
    <xf numFmtId="1" fontId="19" fillId="0" borderId="29" xfId="0" applyNumberFormat="1" applyFont="1" applyBorder="1" applyAlignment="1" applyProtection="1">
      <alignment horizontal="center" vertical="center" wrapText="1"/>
    </xf>
    <xf numFmtId="1" fontId="19" fillId="0" borderId="19" xfId="0" applyNumberFormat="1" applyFont="1" applyBorder="1" applyAlignment="1" applyProtection="1">
      <alignment horizontal="center" vertical="center" wrapText="1"/>
    </xf>
    <xf numFmtId="1" fontId="18" fillId="37" borderId="32" xfId="0" applyNumberFormat="1" applyFont="1" applyFill="1" applyBorder="1" applyAlignment="1" applyProtection="1">
      <alignment horizontal="center" vertical="center" wrapText="1"/>
    </xf>
    <xf numFmtId="1" fontId="18" fillId="37" borderId="26" xfId="0" applyNumberFormat="1" applyFont="1" applyFill="1" applyBorder="1" applyAlignment="1" applyProtection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</xf>
    <xf numFmtId="0" fontId="19" fillId="0" borderId="48" xfId="0" applyFont="1" applyBorder="1" applyAlignment="1" applyProtection="1">
      <alignment horizontal="center" vertical="center"/>
    </xf>
    <xf numFmtId="1" fontId="19" fillId="0" borderId="10" xfId="0" applyNumberFormat="1" applyFont="1" applyBorder="1" applyAlignment="1" applyProtection="1">
      <alignment horizontal="center" vertical="center" wrapText="1"/>
    </xf>
    <xf numFmtId="1" fontId="19" fillId="0" borderId="23" xfId="0" applyNumberFormat="1" applyFont="1" applyBorder="1" applyAlignment="1" applyProtection="1">
      <alignment horizontal="center" vertical="center" wrapText="1"/>
    </xf>
    <xf numFmtId="0" fontId="19" fillId="0" borderId="33" xfId="0" applyFont="1" applyBorder="1" applyAlignment="1" applyProtection="1">
      <alignment horizontal="center" vertical="center" wrapText="1"/>
    </xf>
    <xf numFmtId="0" fontId="19" fillId="0" borderId="44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1" fontId="18" fillId="37" borderId="10" xfId="0" applyNumberFormat="1" applyFont="1" applyFill="1" applyBorder="1" applyAlignment="1" applyProtection="1">
      <alignment horizontal="center" vertical="center" wrapText="1"/>
    </xf>
    <xf numFmtId="1" fontId="18" fillId="37" borderId="23" xfId="0" applyNumberFormat="1" applyFont="1" applyFill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3" fontId="19" fillId="0" borderId="45" xfId="0" applyNumberFormat="1" applyFont="1" applyFill="1" applyBorder="1" applyAlignment="1" applyProtection="1">
      <alignment horizontal="center" vertical="center" wrapText="1"/>
    </xf>
    <xf numFmtId="3" fontId="19" fillId="0" borderId="46" xfId="0" applyNumberFormat="1" applyFont="1" applyFill="1" applyBorder="1" applyAlignment="1" applyProtection="1">
      <alignment horizontal="center" vertical="center" wrapText="1"/>
    </xf>
    <xf numFmtId="3" fontId="19" fillId="0" borderId="33" xfId="0" applyNumberFormat="1" applyFont="1" applyFill="1" applyBorder="1" applyAlignment="1" applyProtection="1">
      <alignment horizontal="center" vertical="center" wrapText="1"/>
    </xf>
    <xf numFmtId="3" fontId="19" fillId="0" borderId="28" xfId="0" applyNumberFormat="1" applyFont="1" applyFill="1" applyBorder="1" applyAlignment="1" applyProtection="1">
      <alignment horizontal="center" vertical="center" wrapText="1"/>
    </xf>
    <xf numFmtId="3" fontId="19" fillId="0" borderId="34" xfId="0" applyNumberFormat="1" applyFont="1" applyFill="1" applyBorder="1" applyAlignment="1" applyProtection="1">
      <alignment horizontal="center" vertical="center" wrapText="1"/>
    </xf>
    <xf numFmtId="3" fontId="19" fillId="0" borderId="43" xfId="0" applyNumberFormat="1" applyFont="1" applyFill="1" applyBorder="1" applyAlignment="1" applyProtection="1">
      <alignment horizontal="center" vertical="center" wrapText="1"/>
    </xf>
    <xf numFmtId="3" fontId="19" fillId="0" borderId="27" xfId="0" applyNumberFormat="1" applyFont="1" applyFill="1" applyBorder="1" applyAlignment="1" applyProtection="1">
      <alignment horizontal="center" vertical="center" wrapText="1"/>
    </xf>
    <xf numFmtId="3" fontId="19" fillId="0" borderId="51" xfId="0" applyNumberFormat="1" applyFont="1" applyFill="1" applyBorder="1" applyAlignment="1" applyProtection="1">
      <alignment horizontal="center" vertical="center" wrapText="1"/>
    </xf>
    <xf numFmtId="0" fontId="19" fillId="0" borderId="45" xfId="0" applyFont="1" applyFill="1" applyBorder="1" applyAlignment="1" applyProtection="1">
      <alignment horizontal="center" vertical="center" wrapText="1"/>
    </xf>
    <xf numFmtId="0" fontId="19" fillId="0" borderId="46" xfId="0" applyFont="1" applyFill="1" applyBorder="1" applyAlignment="1" applyProtection="1">
      <alignment horizontal="center" vertical="center" wrapText="1"/>
    </xf>
    <xf numFmtId="0" fontId="19" fillId="0" borderId="4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3" fontId="19" fillId="0" borderId="47" xfId="0" applyNumberFormat="1" applyFont="1" applyFill="1" applyBorder="1" applyAlignment="1" applyProtection="1">
      <alignment horizontal="center" vertical="center" wrapText="1"/>
    </xf>
    <xf numFmtId="3" fontId="19" fillId="0" borderId="38" xfId="0" applyNumberFormat="1" applyFont="1" applyFill="1" applyBorder="1" applyAlignment="1" applyProtection="1">
      <alignment horizontal="center" vertical="center" wrapText="1"/>
    </xf>
    <xf numFmtId="3" fontId="19" fillId="0" borderId="44" xfId="0" applyNumberFormat="1" applyFont="1" applyFill="1" applyBorder="1" applyAlignment="1" applyProtection="1">
      <alignment horizontal="center" vertical="center" wrapText="1"/>
    </xf>
    <xf numFmtId="3" fontId="19" fillId="0" borderId="0" xfId="0" applyNumberFormat="1" applyFont="1" applyFill="1" applyBorder="1" applyAlignment="1" applyProtection="1">
      <alignment horizontal="center" vertical="center" wrapText="1"/>
    </xf>
    <xf numFmtId="1" fontId="18" fillId="0" borderId="53" xfId="0" applyNumberFormat="1" applyFont="1" applyBorder="1" applyAlignment="1" applyProtection="1">
      <alignment horizontal="center" wrapText="1"/>
    </xf>
    <xf numFmtId="1" fontId="18" fillId="0" borderId="27" xfId="0" applyNumberFormat="1" applyFont="1" applyBorder="1" applyAlignment="1" applyProtection="1">
      <alignment horizontal="center" wrapText="1"/>
    </xf>
    <xf numFmtId="1" fontId="19" fillId="0" borderId="33" xfId="0" applyNumberFormat="1" applyFont="1" applyBorder="1" applyAlignment="1" applyProtection="1">
      <alignment horizontal="center"/>
    </xf>
    <xf numFmtId="1" fontId="19" fillId="0" borderId="28" xfId="0" applyNumberFormat="1" applyFont="1" applyBorder="1" applyAlignment="1" applyProtection="1">
      <alignment horizontal="center"/>
    </xf>
    <xf numFmtId="1" fontId="19" fillId="0" borderId="34" xfId="0" applyNumberFormat="1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12" xfId="0" applyFont="1" applyFill="1" applyBorder="1" applyAlignment="1" applyProtection="1">
      <alignment horizontal="left"/>
    </xf>
    <xf numFmtId="0" fontId="19" fillId="0" borderId="13" xfId="0" applyFont="1" applyFill="1" applyBorder="1" applyAlignment="1" applyProtection="1">
      <alignment horizontal="left"/>
    </xf>
    <xf numFmtId="0" fontId="19" fillId="0" borderId="12" xfId="0" applyFont="1" applyFill="1" applyBorder="1" applyAlignment="1" applyProtection="1">
      <alignment horizontal="left" wrapText="1"/>
    </xf>
    <xf numFmtId="0" fontId="19" fillId="0" borderId="13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/>
    </xf>
    <xf numFmtId="0" fontId="19" fillId="0" borderId="10" xfId="0" applyFont="1" applyBorder="1" applyAlignment="1" applyProtection="1">
      <alignment horizontal="center"/>
    </xf>
    <xf numFmtId="0" fontId="18" fillId="0" borderId="33" xfId="0" applyFont="1" applyFill="1" applyBorder="1" applyAlignment="1" applyProtection="1">
      <alignment horizontal="center" wrapText="1"/>
    </xf>
    <xf numFmtId="0" fontId="18" fillId="0" borderId="34" xfId="0" applyFont="1" applyFill="1" applyBorder="1" applyAlignment="1" applyProtection="1">
      <alignment horizontal="center" wrapText="1"/>
    </xf>
    <xf numFmtId="0" fontId="18" fillId="0" borderId="35" xfId="0" applyFont="1" applyFill="1" applyBorder="1" applyAlignment="1" applyProtection="1">
      <alignment horizontal="center" wrapText="1"/>
    </xf>
    <xf numFmtId="0" fontId="18" fillId="0" borderId="38" xfId="0" applyFont="1" applyFill="1" applyBorder="1" applyAlignment="1" applyProtection="1">
      <alignment horizontal="center" wrapText="1"/>
    </xf>
    <xf numFmtId="0" fontId="19" fillId="0" borderId="37" xfId="0" applyFont="1" applyBorder="1" applyAlignment="1" applyProtection="1">
      <alignment horizontal="right"/>
    </xf>
    <xf numFmtId="0" fontId="18" fillId="0" borderId="33" xfId="0" applyFont="1" applyFill="1" applyBorder="1" applyAlignment="1" applyProtection="1">
      <alignment horizontal="center" vertical="center" wrapText="1"/>
    </xf>
    <xf numFmtId="0" fontId="18" fillId="0" borderId="34" xfId="0" applyFont="1" applyFill="1" applyBorder="1" applyAlignment="1" applyProtection="1">
      <alignment horizontal="center" vertical="center" wrapText="1"/>
    </xf>
    <xf numFmtId="0" fontId="18" fillId="0" borderId="35" xfId="0" applyFont="1" applyFill="1" applyBorder="1" applyAlignment="1" applyProtection="1">
      <alignment horizontal="center" vertical="center" wrapText="1"/>
    </xf>
    <xf numFmtId="0" fontId="18" fillId="0" borderId="38" xfId="0" applyFont="1" applyFill="1" applyBorder="1" applyAlignment="1" applyProtection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te" xfId="17" builtinId="10" customBuiltin="1"/>
    <cellStyle name="Output" xfId="12" builtinId="21" customBuiltin="1"/>
    <cellStyle name="Percent" xfId="2" builtinId="5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2"/>
  <sheetViews>
    <sheetView tabSelected="1" workbookViewId="0">
      <selection activeCell="U18" sqref="U18"/>
    </sheetView>
  </sheetViews>
  <sheetFormatPr defaultColWidth="8.85546875" defaultRowHeight="12.75" x14ac:dyDescent="0.2"/>
  <cols>
    <col min="1" max="1" width="2.5703125" style="1" customWidth="1"/>
    <col min="2" max="2" width="44" style="1" customWidth="1"/>
    <col min="3" max="3" width="10.5703125" style="1" customWidth="1"/>
    <col min="4" max="4" width="3.5703125" style="1" customWidth="1"/>
    <col min="5" max="5" width="10.5703125" style="1" bestFit="1" customWidth="1"/>
    <col min="6" max="6" width="3.5703125" style="1" bestFit="1" customWidth="1"/>
    <col min="7" max="7" width="11.5703125" style="1" customWidth="1"/>
    <col min="8" max="8" width="3.5703125" style="1" bestFit="1" customWidth="1"/>
    <col min="9" max="9" width="10.5703125" style="2" bestFit="1" customWidth="1"/>
    <col min="10" max="10" width="6" style="1" bestFit="1" customWidth="1"/>
    <col min="11" max="11" width="9.5703125" style="2" customWidth="1"/>
    <col min="12" max="12" width="8.28515625" style="3" bestFit="1" customWidth="1"/>
    <col min="13" max="13" width="8.85546875" style="1"/>
    <col min="14" max="14" width="14.42578125" style="1" customWidth="1"/>
    <col min="15" max="16384" width="8.85546875" style="1"/>
  </cols>
  <sheetData>
    <row r="1" spans="2:18" ht="18.600000000000001" customHeight="1" x14ac:dyDescent="0.25">
      <c r="B1" s="278" t="s">
        <v>139</v>
      </c>
      <c r="C1" s="278"/>
      <c r="D1" s="278"/>
      <c r="E1" s="278"/>
      <c r="F1" s="278"/>
      <c r="G1" s="278"/>
      <c r="H1" s="278"/>
      <c r="I1" s="278"/>
      <c r="J1" s="278"/>
      <c r="K1" s="278"/>
    </row>
    <row r="2" spans="2:18" ht="15" customHeight="1" x14ac:dyDescent="0.25">
      <c r="B2" s="211"/>
      <c r="C2" s="219"/>
      <c r="D2" s="219"/>
      <c r="E2" s="219"/>
      <c r="F2" s="219"/>
    </row>
    <row r="3" spans="2:18" ht="15" customHeight="1" x14ac:dyDescent="0.2">
      <c r="B3" s="4"/>
      <c r="C3" s="122" t="s">
        <v>0</v>
      </c>
      <c r="D3" s="219"/>
      <c r="E3" s="219"/>
      <c r="F3" s="219"/>
    </row>
    <row r="4" spans="2:18" ht="15" customHeight="1" x14ac:dyDescent="0.2">
      <c r="B4" s="6"/>
      <c r="C4" s="122" t="s">
        <v>1</v>
      </c>
      <c r="D4" s="219"/>
      <c r="E4" s="219"/>
      <c r="F4" s="219"/>
    </row>
    <row r="5" spans="2:18" ht="15" customHeight="1" x14ac:dyDescent="0.2">
      <c r="B5" s="7"/>
      <c r="C5" s="122" t="s">
        <v>2</v>
      </c>
      <c r="D5" s="219"/>
      <c r="E5" s="219"/>
      <c r="F5" s="219"/>
    </row>
    <row r="6" spans="2:18" x14ac:dyDescent="0.2">
      <c r="B6" s="8"/>
      <c r="C6" s="122"/>
      <c r="D6" s="219"/>
      <c r="E6" s="219"/>
      <c r="F6" s="219"/>
    </row>
    <row r="7" spans="2:18" ht="18" customHeight="1" x14ac:dyDescent="0.25">
      <c r="B7" s="9" t="s">
        <v>3</v>
      </c>
      <c r="E7" s="10"/>
      <c r="F7" s="10"/>
    </row>
    <row r="8" spans="2:18" ht="9.75" customHeight="1" x14ac:dyDescent="0.25">
      <c r="B8" s="9"/>
      <c r="E8" s="10"/>
      <c r="F8" s="10"/>
    </row>
    <row r="9" spans="2:18" ht="15.75" customHeight="1" x14ac:dyDescent="0.25">
      <c r="B9" s="11" t="s">
        <v>4</v>
      </c>
      <c r="C9" s="293"/>
      <c r="D9" s="293"/>
      <c r="E9" s="293"/>
      <c r="F9" s="293"/>
      <c r="G9" s="293"/>
      <c r="H9" s="293"/>
      <c r="I9" s="293"/>
    </row>
    <row r="10" spans="2:18" ht="15.75" customHeight="1" x14ac:dyDescent="0.25">
      <c r="B10" s="11" t="s">
        <v>5</v>
      </c>
      <c r="C10" s="295" t="s">
        <v>136</v>
      </c>
      <c r="D10" s="295"/>
      <c r="E10" s="295"/>
      <c r="F10" s="295"/>
      <c r="G10" s="295"/>
      <c r="H10" s="295"/>
      <c r="I10" s="295"/>
    </row>
    <row r="11" spans="2:18" ht="15.75" x14ac:dyDescent="0.25">
      <c r="B11" s="11"/>
      <c r="C11" s="13"/>
      <c r="D11" s="13"/>
      <c r="E11" s="13"/>
      <c r="F11" s="13"/>
      <c r="G11" s="13"/>
      <c r="H11" s="12"/>
      <c r="I11" s="12"/>
    </row>
    <row r="12" spans="2:18" x14ac:dyDescent="0.2">
      <c r="B12" s="123" t="s">
        <v>6</v>
      </c>
      <c r="C12" s="132">
        <f>VLOOKUP('Site Data'!$C$10:$I$10,'Lookup Tables'!$A$2:$B$4,2,FALSE)</f>
        <v>1.95</v>
      </c>
      <c r="D12" s="133"/>
      <c r="E12" s="133"/>
      <c r="F12" s="13"/>
      <c r="G12" s="13"/>
      <c r="H12" s="13"/>
      <c r="I12" s="13"/>
      <c r="K12" s="1"/>
      <c r="L12" s="1"/>
    </row>
    <row r="13" spans="2:18" x14ac:dyDescent="0.2">
      <c r="B13" s="53"/>
      <c r="C13" s="13"/>
      <c r="D13" s="134"/>
      <c r="E13" s="134"/>
      <c r="F13" s="13"/>
      <c r="G13" s="13"/>
      <c r="H13" s="13"/>
      <c r="I13" s="13"/>
      <c r="K13" s="1"/>
      <c r="L13" s="1"/>
    </row>
    <row r="14" spans="2:18" x14ac:dyDescent="0.2">
      <c r="B14" s="122"/>
      <c r="C14" s="282" t="s">
        <v>7</v>
      </c>
      <c r="D14" s="282"/>
      <c r="E14" s="282"/>
      <c r="F14" s="282"/>
      <c r="G14" s="282"/>
      <c r="H14" s="282"/>
      <c r="I14" s="282"/>
      <c r="J14" s="282"/>
      <c r="K14" s="1"/>
      <c r="L14" s="32"/>
      <c r="M14" s="31"/>
      <c r="N14" s="32"/>
      <c r="O14" s="114"/>
      <c r="P14" s="114"/>
      <c r="Q14" s="114"/>
      <c r="R14" s="114"/>
    </row>
    <row r="15" spans="2:18" x14ac:dyDescent="0.2">
      <c r="B15" s="122"/>
      <c r="C15" s="285" t="s">
        <v>8</v>
      </c>
      <c r="D15" s="285"/>
      <c r="E15" s="284" t="s">
        <v>9</v>
      </c>
      <c r="F15" s="284"/>
      <c r="G15" s="283" t="s">
        <v>10</v>
      </c>
      <c r="H15" s="283"/>
      <c r="I15" s="283" t="s">
        <v>11</v>
      </c>
      <c r="J15" s="283"/>
      <c r="K15" s="1"/>
      <c r="L15" s="32"/>
      <c r="M15" s="31"/>
      <c r="N15" s="215"/>
      <c r="O15" s="21"/>
      <c r="P15" s="21"/>
      <c r="Q15" s="21"/>
      <c r="R15" s="21"/>
    </row>
    <row r="16" spans="2:18" x14ac:dyDescent="0.2">
      <c r="B16" s="124" t="s">
        <v>12</v>
      </c>
      <c r="C16" s="286">
        <v>0.02</v>
      </c>
      <c r="D16" s="287"/>
      <c r="E16" s="294">
        <v>0.03</v>
      </c>
      <c r="F16" s="294"/>
      <c r="G16" s="292">
        <v>0.04</v>
      </c>
      <c r="H16" s="292"/>
      <c r="I16" s="292">
        <v>0.05</v>
      </c>
      <c r="J16" s="292"/>
      <c r="K16" s="1"/>
      <c r="L16" s="220"/>
      <c r="M16" s="220"/>
      <c r="N16" s="220"/>
      <c r="O16" s="221"/>
      <c r="P16" s="221"/>
      <c r="Q16" s="221"/>
      <c r="R16" s="221"/>
    </row>
    <row r="17" spans="2:18" x14ac:dyDescent="0.2">
      <c r="B17" s="124" t="s">
        <v>13</v>
      </c>
      <c r="C17" s="286">
        <v>0.15</v>
      </c>
      <c r="D17" s="287"/>
      <c r="E17" s="286">
        <v>0.2</v>
      </c>
      <c r="F17" s="287"/>
      <c r="G17" s="286">
        <v>0.22</v>
      </c>
      <c r="H17" s="287"/>
      <c r="I17" s="286">
        <v>0.25</v>
      </c>
      <c r="J17" s="287"/>
      <c r="K17" s="1"/>
      <c r="L17" s="220"/>
      <c r="M17" s="220"/>
      <c r="N17" s="220"/>
      <c r="O17" s="221"/>
      <c r="P17" s="221"/>
      <c r="Q17" s="221"/>
      <c r="R17" s="221"/>
    </row>
    <row r="18" spans="2:18" x14ac:dyDescent="0.2">
      <c r="B18" s="124" t="s">
        <v>14</v>
      </c>
      <c r="C18" s="292">
        <v>0.95</v>
      </c>
      <c r="D18" s="292"/>
      <c r="E18" s="292">
        <v>0.95</v>
      </c>
      <c r="F18" s="292"/>
      <c r="G18" s="292">
        <v>0.95</v>
      </c>
      <c r="H18" s="292"/>
      <c r="I18" s="292">
        <v>0.95</v>
      </c>
      <c r="J18" s="292"/>
      <c r="K18" s="1"/>
      <c r="L18" s="220"/>
      <c r="M18" s="220"/>
      <c r="N18" s="220"/>
      <c r="O18" s="221"/>
      <c r="P18" s="221"/>
      <c r="Q18" s="221"/>
      <c r="R18" s="221"/>
    </row>
    <row r="19" spans="2:18" x14ac:dyDescent="0.2">
      <c r="B19" s="189" t="s">
        <v>15</v>
      </c>
      <c r="C19" s="292">
        <v>0.95</v>
      </c>
      <c r="D19" s="292"/>
      <c r="E19" s="292">
        <v>0.95</v>
      </c>
      <c r="F19" s="292"/>
      <c r="G19" s="292">
        <v>0.95</v>
      </c>
      <c r="H19" s="292"/>
      <c r="I19" s="292">
        <v>0.95</v>
      </c>
      <c r="J19" s="292"/>
    </row>
    <row r="20" spans="2:18" x14ac:dyDescent="0.2">
      <c r="B20" s="14"/>
    </row>
    <row r="21" spans="2:18" ht="15.75" customHeight="1" thickBot="1" x14ac:dyDescent="0.3">
      <c r="B21" s="15" t="s">
        <v>16</v>
      </c>
      <c r="C21" s="15"/>
      <c r="I21" s="1"/>
      <c r="J21" s="2"/>
      <c r="K21" s="1"/>
      <c r="L21" s="2"/>
      <c r="M21" s="3"/>
    </row>
    <row r="22" spans="2:18" ht="15.75" customHeight="1" thickBot="1" x14ac:dyDescent="0.3">
      <c r="B22" s="15"/>
      <c r="C22" s="289" t="s">
        <v>17</v>
      </c>
      <c r="D22" s="290"/>
      <c r="E22" s="290"/>
      <c r="F22" s="290"/>
      <c r="G22" s="290"/>
      <c r="H22" s="290"/>
      <c r="I22" s="290"/>
      <c r="J22" s="291"/>
      <c r="K22" s="1"/>
      <c r="L22" s="2"/>
      <c r="M22" s="3"/>
    </row>
    <row r="23" spans="2:18" x14ac:dyDescent="0.2">
      <c r="B23" s="16" t="s">
        <v>18</v>
      </c>
      <c r="C23" s="17" t="s">
        <v>8</v>
      </c>
      <c r="D23" s="18" t="s">
        <v>19</v>
      </c>
      <c r="E23" s="17" t="s">
        <v>9</v>
      </c>
      <c r="F23" s="18" t="s">
        <v>19</v>
      </c>
      <c r="G23" s="17" t="s">
        <v>10</v>
      </c>
      <c r="H23" s="18" t="s">
        <v>19</v>
      </c>
      <c r="I23" s="17" t="s">
        <v>11</v>
      </c>
      <c r="J23" s="18" t="s">
        <v>19</v>
      </c>
      <c r="K23" s="19" t="s">
        <v>20</v>
      </c>
      <c r="L23" s="20" t="s">
        <v>21</v>
      </c>
      <c r="M23" s="222" t="s">
        <v>22</v>
      </c>
      <c r="N23" s="2"/>
    </row>
    <row r="24" spans="2:18" x14ac:dyDescent="0.2">
      <c r="B24" s="223" t="s">
        <v>23</v>
      </c>
      <c r="C24" s="193"/>
      <c r="D24" s="224">
        <v>30</v>
      </c>
      <c r="E24" s="193"/>
      <c r="F24" s="224">
        <v>55</v>
      </c>
      <c r="G24" s="193"/>
      <c r="H24" s="224">
        <v>70</v>
      </c>
      <c r="I24" s="193"/>
      <c r="J24" s="224">
        <v>77</v>
      </c>
      <c r="K24" s="197">
        <f>C24+E24+G24+I24</f>
        <v>0</v>
      </c>
      <c r="L24" s="225">
        <f>IF($K$28&gt;0,K24/$K$28,0)</f>
        <v>0</v>
      </c>
      <c r="M24" s="121">
        <f>IF(K24&gt;0,(C24*C16+E24*E16+G24*G16+I24*I16)/K24,0)</f>
        <v>0</v>
      </c>
      <c r="N24" s="2"/>
    </row>
    <row r="25" spans="2:18" x14ac:dyDescent="0.2">
      <c r="B25" s="226" t="s">
        <v>24</v>
      </c>
      <c r="C25" s="193"/>
      <c r="D25" s="224">
        <v>39</v>
      </c>
      <c r="E25" s="193"/>
      <c r="F25" s="224">
        <v>61</v>
      </c>
      <c r="G25" s="193"/>
      <c r="H25" s="224">
        <v>74</v>
      </c>
      <c r="I25" s="193"/>
      <c r="J25" s="224">
        <v>80</v>
      </c>
      <c r="K25" s="197">
        <f>C25+E25+G25+I25</f>
        <v>0</v>
      </c>
      <c r="L25" s="225">
        <f>IF($K$28&gt;0,K25/$K$28,0)</f>
        <v>0</v>
      </c>
      <c r="M25" s="121">
        <f t="shared" ref="M25:M26" si="0">IF(K25&gt;0,(C25*C17+E25*E17+G25*G17+I25*I17)/K25,0)</f>
        <v>0</v>
      </c>
      <c r="N25" s="2"/>
    </row>
    <row r="26" spans="2:18" x14ac:dyDescent="0.2">
      <c r="B26" s="223" t="s">
        <v>14</v>
      </c>
      <c r="C26" s="193"/>
      <c r="D26" s="224">
        <v>98</v>
      </c>
      <c r="E26" s="193"/>
      <c r="F26" s="224">
        <v>98</v>
      </c>
      <c r="G26" s="193"/>
      <c r="H26" s="224">
        <v>98</v>
      </c>
      <c r="I26" s="193"/>
      <c r="J26" s="224">
        <v>98</v>
      </c>
      <c r="K26" s="197">
        <f>C26+E24+G26+I26</f>
        <v>0</v>
      </c>
      <c r="L26" s="225">
        <f>IF($K$28&gt;0,K26/$K$28,0)</f>
        <v>0</v>
      </c>
      <c r="M26" s="121">
        <f>IF(K26&gt;0,(C26*C18+E24*E18+G26*G18+I26*I18)/K26,0)</f>
        <v>0</v>
      </c>
      <c r="N26" s="21"/>
      <c r="O26" s="21"/>
    </row>
    <row r="27" spans="2:18" x14ac:dyDescent="0.2">
      <c r="B27" s="188" t="s">
        <v>15</v>
      </c>
      <c r="C27" s="194"/>
      <c r="D27" s="227">
        <v>98</v>
      </c>
      <c r="E27" s="194"/>
      <c r="F27" s="227">
        <v>98</v>
      </c>
      <c r="G27" s="194"/>
      <c r="H27" s="227">
        <v>98</v>
      </c>
      <c r="I27" s="194"/>
      <c r="J27" s="227">
        <v>98</v>
      </c>
      <c r="K27" s="197">
        <f>C27+E27+G27+I27</f>
        <v>0</v>
      </c>
      <c r="L27" s="225">
        <f>IF($K$28&gt;0,K27/$K$28,0)</f>
        <v>0</v>
      </c>
      <c r="M27" s="121">
        <f t="shared" ref="M27" si="1">IF(K27&gt;0,(C27*C19+E27*E19+G27*G19+I27*I19)/K27,0)</f>
        <v>0</v>
      </c>
      <c r="N27" s="21"/>
      <c r="O27" s="21"/>
    </row>
    <row r="28" spans="2:18" ht="13.5" customHeight="1" thickBot="1" x14ac:dyDescent="0.25">
      <c r="B28" s="22" t="s">
        <v>20</v>
      </c>
      <c r="C28" s="195">
        <f>SUM(C24:C27)</f>
        <v>0</v>
      </c>
      <c r="D28" s="196"/>
      <c r="E28" s="195">
        <f>SUM(E24:E27)</f>
        <v>0</v>
      </c>
      <c r="F28" s="196"/>
      <c r="G28" s="195">
        <f>SUM(G24:G27)</f>
        <v>0</v>
      </c>
      <c r="H28" s="196"/>
      <c r="I28" s="195">
        <f>SUM(I24:I27)</f>
        <v>0</v>
      </c>
      <c r="J28" s="23"/>
      <c r="K28" s="198">
        <f>C28+E28+G28+I28</f>
        <v>0</v>
      </c>
      <c r="L28" s="228">
        <f>IF($K$28&gt;0,K28/$K$28,0)</f>
        <v>0</v>
      </c>
      <c r="M28" s="190">
        <f>IF(K28&gt;0,(K24*M24+K25*M25+K26*M26)/K28,0)</f>
        <v>0</v>
      </c>
      <c r="N28" s="135"/>
      <c r="O28" s="25"/>
    </row>
    <row r="29" spans="2:18" x14ac:dyDescent="0.2">
      <c r="B29" s="14"/>
      <c r="I29" s="1"/>
      <c r="K29" s="1"/>
      <c r="L29" s="1"/>
      <c r="M29" s="122"/>
      <c r="N29" s="26"/>
      <c r="O29" s="27"/>
      <c r="P29" s="3"/>
    </row>
    <row r="30" spans="2:18" x14ac:dyDescent="0.2">
      <c r="B30" s="14"/>
      <c r="I30" s="1"/>
      <c r="K30" s="1"/>
      <c r="L30" s="1"/>
      <c r="N30" s="26"/>
      <c r="O30" s="27"/>
      <c r="P30" s="3"/>
    </row>
    <row r="31" spans="2:18" ht="15.75" customHeight="1" thickBot="1" x14ac:dyDescent="0.3">
      <c r="B31" s="15" t="s">
        <v>25</v>
      </c>
      <c r="C31" s="15"/>
      <c r="D31" s="15"/>
      <c r="I31" s="1"/>
      <c r="K31" s="1"/>
      <c r="L31" s="1"/>
      <c r="M31" s="2"/>
      <c r="N31" s="26"/>
      <c r="O31" s="27"/>
      <c r="P31" s="3"/>
    </row>
    <row r="32" spans="2:18" ht="15.75" customHeight="1" thickBot="1" x14ac:dyDescent="0.3">
      <c r="B32" s="15"/>
      <c r="C32" s="289" t="s">
        <v>17</v>
      </c>
      <c r="D32" s="290"/>
      <c r="E32" s="290"/>
      <c r="F32" s="290"/>
      <c r="G32" s="290"/>
      <c r="H32" s="290"/>
      <c r="I32" s="290"/>
      <c r="J32" s="291"/>
      <c r="K32" s="1"/>
      <c r="L32" s="2"/>
      <c r="M32" s="2"/>
      <c r="N32" s="26"/>
      <c r="O32" s="27"/>
      <c r="P32" s="3"/>
    </row>
    <row r="33" spans="2:16" x14ac:dyDescent="0.2">
      <c r="B33" s="16" t="s">
        <v>18</v>
      </c>
      <c r="C33" s="17" t="s">
        <v>8</v>
      </c>
      <c r="D33" s="18" t="s">
        <v>19</v>
      </c>
      <c r="E33" s="17" t="s">
        <v>9</v>
      </c>
      <c r="F33" s="18" t="s">
        <v>19</v>
      </c>
      <c r="G33" s="17" t="s">
        <v>10</v>
      </c>
      <c r="H33" s="18" t="s">
        <v>19</v>
      </c>
      <c r="I33" s="126" t="s">
        <v>11</v>
      </c>
      <c r="J33" s="18" t="s">
        <v>19</v>
      </c>
      <c r="K33" s="19" t="s">
        <v>20</v>
      </c>
      <c r="L33" s="20" t="s">
        <v>21</v>
      </c>
      <c r="M33" s="222" t="s">
        <v>22</v>
      </c>
      <c r="N33" s="26"/>
      <c r="O33" s="27"/>
      <c r="P33" s="3"/>
    </row>
    <row r="34" spans="2:16" x14ac:dyDescent="0.2">
      <c r="B34" s="223" t="s">
        <v>23</v>
      </c>
      <c r="C34" s="193"/>
      <c r="D34" s="224">
        <v>30</v>
      </c>
      <c r="E34" s="193"/>
      <c r="F34" s="224">
        <v>55</v>
      </c>
      <c r="G34" s="193"/>
      <c r="H34" s="224">
        <v>70</v>
      </c>
      <c r="I34" s="193"/>
      <c r="J34" s="224">
        <v>77</v>
      </c>
      <c r="K34" s="197">
        <f>C34+E34+G34+I34</f>
        <v>0</v>
      </c>
      <c r="L34" s="225">
        <f>IF($K$38&gt;0,K34/$K$38,0)</f>
        <v>0</v>
      </c>
      <c r="M34" s="121">
        <f>IF(K34&gt;0,(C34*C16+E34*E16+G34*G16+I34*I16)/K34,0)</f>
        <v>0</v>
      </c>
      <c r="N34" s="26"/>
      <c r="O34" s="208"/>
      <c r="P34" s="209"/>
    </row>
    <row r="35" spans="2:16" x14ac:dyDescent="0.2">
      <c r="B35" s="226" t="s">
        <v>24</v>
      </c>
      <c r="C35" s="193"/>
      <c r="D35" s="224">
        <v>39</v>
      </c>
      <c r="E35" s="193"/>
      <c r="F35" s="224">
        <v>61</v>
      </c>
      <c r="G35" s="193"/>
      <c r="H35" s="224">
        <v>74</v>
      </c>
      <c r="I35" s="193"/>
      <c r="J35" s="224">
        <v>80</v>
      </c>
      <c r="K35" s="197">
        <f>C35+E35+G35+I35</f>
        <v>0</v>
      </c>
      <c r="L35" s="225">
        <f>IF($K$38&gt;0,K35/$K$38,0)</f>
        <v>0</v>
      </c>
      <c r="M35" s="121">
        <f>IF(K35&gt;0,(C35*C17+E35*E17+G35*G17+I35*I17)/K35,0)</f>
        <v>0</v>
      </c>
      <c r="N35" s="26"/>
      <c r="O35" s="208"/>
      <c r="P35" s="209"/>
    </row>
    <row r="36" spans="2:16" x14ac:dyDescent="0.2">
      <c r="B36" s="223" t="s">
        <v>14</v>
      </c>
      <c r="C36" s="193"/>
      <c r="D36" s="224">
        <v>98</v>
      </c>
      <c r="E36" s="193"/>
      <c r="F36" s="224">
        <v>98</v>
      </c>
      <c r="G36" s="193"/>
      <c r="H36" s="224">
        <v>98</v>
      </c>
      <c r="I36" s="193"/>
      <c r="J36" s="224">
        <v>98</v>
      </c>
      <c r="K36" s="197">
        <f>C36+E36+G36+I36</f>
        <v>0</v>
      </c>
      <c r="L36" s="225">
        <f>IF($K$38&gt;0,K36/$K$38,0)</f>
        <v>0</v>
      </c>
      <c r="M36" s="121">
        <f>IF(K36&gt;0,(C36*C18+E36*E18+G36*G18+I36*I18)/K36,0)</f>
        <v>0</v>
      </c>
      <c r="N36" s="26"/>
      <c r="O36" s="208"/>
      <c r="P36" s="209"/>
    </row>
    <row r="37" spans="2:16" x14ac:dyDescent="0.2">
      <c r="B37" s="188" t="s">
        <v>15</v>
      </c>
      <c r="C37" s="194"/>
      <c r="D37" s="227">
        <v>98</v>
      </c>
      <c r="E37" s="194"/>
      <c r="F37" s="227">
        <v>98</v>
      </c>
      <c r="G37" s="194"/>
      <c r="H37" s="227">
        <v>98</v>
      </c>
      <c r="I37" s="194"/>
      <c r="J37" s="227">
        <v>98</v>
      </c>
      <c r="K37" s="197">
        <f>C37+E37+G37+I37</f>
        <v>0</v>
      </c>
      <c r="L37" s="225">
        <f>IF($K$38&gt;0,K37/$K$38,0)</f>
        <v>0</v>
      </c>
      <c r="M37" s="121">
        <f>IF(K37&gt;0,(C37*C19+E37*E19+G37*G19+I37*I19)/K37,0)</f>
        <v>0</v>
      </c>
      <c r="N37" s="26"/>
      <c r="O37" s="208"/>
      <c r="P37" s="209"/>
    </row>
    <row r="38" spans="2:16" ht="13.5" customHeight="1" thickBot="1" x14ac:dyDescent="0.25">
      <c r="B38" s="22" t="s">
        <v>20</v>
      </c>
      <c r="C38" s="195">
        <f>SUM(C34:C37)</f>
        <v>0</v>
      </c>
      <c r="D38" s="23"/>
      <c r="E38" s="195">
        <f>SUM(E34:E37)</f>
        <v>0</v>
      </c>
      <c r="F38" s="23"/>
      <c r="G38" s="195">
        <f>SUM(G34:G37)</f>
        <v>0</v>
      </c>
      <c r="H38" s="23"/>
      <c r="I38" s="195">
        <f>SUM(I34:I37)</f>
        <v>0</v>
      </c>
      <c r="J38" s="23"/>
      <c r="K38" s="198">
        <f>C38+E38+G38+I38</f>
        <v>0</v>
      </c>
      <c r="L38" s="228">
        <f>IF($K$38&gt;0,K38/$K$38,0)</f>
        <v>0</v>
      </c>
      <c r="M38" s="217">
        <f>IF(K38&gt;0,(K34*M34+K35*M35+K36*M36+K37*M37)/K38,0)</f>
        <v>0</v>
      </c>
      <c r="N38" s="24"/>
      <c r="O38" s="208"/>
      <c r="P38" s="209"/>
    </row>
    <row r="39" spans="2:16" x14ac:dyDescent="0.2">
      <c r="B39" s="14"/>
      <c r="M39" s="229"/>
    </row>
    <row r="40" spans="2:16" x14ac:dyDescent="0.2">
      <c r="B40" s="28"/>
      <c r="C40" s="28"/>
      <c r="D40" s="28"/>
    </row>
    <row r="41" spans="2:16" s="31" customFormat="1" ht="13.5" thickBot="1" x14ac:dyDescent="0.25">
      <c r="B41" s="220"/>
      <c r="C41" s="288"/>
      <c r="D41" s="288"/>
      <c r="E41" s="32"/>
      <c r="G41" s="32"/>
    </row>
    <row r="42" spans="2:16" ht="13.15" customHeight="1" thickBot="1" x14ac:dyDescent="0.25">
      <c r="B42" s="137" t="s">
        <v>26</v>
      </c>
      <c r="C42" s="279" t="str">
        <f>IF(K38=K28,IF(K38&gt;=43560,C12*(M37*K37+M36*K36+M35*K35+M34*K34)/12,IF(K36&gt;=5000,C12*(M37*K37+M36*K36+M35*K35+M34*K34)/12,"No SWMP Required")),"Error:Post-Development and Pre-Development Total Land Cover Must Be Equal")</f>
        <v>No SWMP Required</v>
      </c>
      <c r="D42" s="280"/>
      <c r="E42" s="280"/>
      <c r="F42" s="280"/>
      <c r="G42" s="280"/>
      <c r="H42" s="280"/>
      <c r="I42" s="280"/>
      <c r="J42" s="280"/>
      <c r="K42" s="280"/>
      <c r="L42" s="281"/>
    </row>
    <row r="43" spans="2:16" ht="18" customHeight="1" x14ac:dyDescent="0.25">
      <c r="B43" s="33"/>
      <c r="C43" s="230"/>
      <c r="D43" s="230"/>
      <c r="E43" s="230"/>
      <c r="F43" s="231"/>
      <c r="G43" s="232"/>
      <c r="I43" s="136"/>
      <c r="K43" s="1"/>
    </row>
    <row r="44" spans="2:16" x14ac:dyDescent="0.2">
      <c r="B44" s="230"/>
      <c r="C44" s="31"/>
      <c r="D44" s="31"/>
      <c r="E44" s="230"/>
      <c r="F44" s="230"/>
      <c r="G44" s="232"/>
      <c r="K44" s="1"/>
    </row>
    <row r="45" spans="2:16" x14ac:dyDescent="0.2">
      <c r="B45" s="31"/>
      <c r="C45" s="31"/>
      <c r="D45" s="31"/>
      <c r="E45" s="230"/>
      <c r="F45" s="231"/>
      <c r="G45" s="232"/>
      <c r="K45" s="1"/>
    </row>
    <row r="46" spans="2:16" ht="18" customHeight="1" x14ac:dyDescent="0.25">
      <c r="B46" s="33"/>
      <c r="C46" s="230"/>
      <c r="D46" s="230"/>
      <c r="E46" s="230"/>
      <c r="F46" s="231"/>
      <c r="G46" s="232"/>
      <c r="K46" s="1"/>
    </row>
    <row r="47" spans="2:16" x14ac:dyDescent="0.2">
      <c r="B47" s="215"/>
      <c r="C47" s="230"/>
      <c r="D47" s="230"/>
      <c r="E47" s="31"/>
      <c r="F47" s="31"/>
      <c r="G47" s="232"/>
      <c r="K47" s="1"/>
    </row>
    <row r="48" spans="2:16" x14ac:dyDescent="0.2">
      <c r="B48" s="215"/>
      <c r="C48" s="230"/>
      <c r="D48" s="230"/>
      <c r="E48" s="31"/>
      <c r="F48" s="31"/>
      <c r="G48" s="232"/>
      <c r="K48" s="1"/>
    </row>
    <row r="49" spans="2:12" x14ac:dyDescent="0.2">
      <c r="B49" s="233"/>
      <c r="C49" s="34"/>
      <c r="D49" s="34"/>
      <c r="E49" s="31"/>
      <c r="F49" s="31"/>
      <c r="G49" s="232"/>
      <c r="K49" s="1"/>
    </row>
    <row r="50" spans="2:12" hidden="1" x14ac:dyDescent="0.2">
      <c r="B50" s="233" t="s">
        <v>27</v>
      </c>
      <c r="C50" s="232"/>
      <c r="D50" s="232"/>
      <c r="E50" s="31"/>
      <c r="F50" s="31"/>
      <c r="G50" s="232"/>
      <c r="K50" s="1"/>
    </row>
    <row r="51" spans="2:12" hidden="1" x14ac:dyDescent="0.2">
      <c r="B51" s="233" t="s">
        <v>28</v>
      </c>
      <c r="C51" s="230"/>
      <c r="D51" s="230"/>
      <c r="E51" s="31"/>
      <c r="F51" s="31"/>
      <c r="G51" s="232"/>
      <c r="K51" s="1"/>
    </row>
    <row r="52" spans="2:12" x14ac:dyDescent="0.2">
      <c r="B52" s="31"/>
      <c r="C52" s="230"/>
      <c r="D52" s="230"/>
      <c r="E52" s="230"/>
      <c r="F52" s="230"/>
      <c r="G52" s="232"/>
      <c r="H52" s="122"/>
      <c r="I52" s="234"/>
      <c r="K52" s="122"/>
    </row>
    <row r="53" spans="2:12" x14ac:dyDescent="0.2">
      <c r="B53" s="233"/>
      <c r="C53" s="230"/>
      <c r="D53" s="230"/>
      <c r="E53" s="230"/>
      <c r="F53" s="230"/>
      <c r="G53" s="232"/>
      <c r="H53" s="122"/>
      <c r="I53" s="234"/>
      <c r="K53" s="122"/>
    </row>
    <row r="54" spans="2:12" x14ac:dyDescent="0.2">
      <c r="B54" s="215"/>
      <c r="C54" s="230"/>
      <c r="D54" s="34"/>
      <c r="E54" s="230"/>
      <c r="F54" s="230"/>
      <c r="G54" s="232"/>
      <c r="H54" s="122"/>
      <c r="I54" s="234"/>
      <c r="K54" s="122"/>
    </row>
    <row r="55" spans="2:12" x14ac:dyDescent="0.2">
      <c r="B55" s="215"/>
      <c r="C55" s="34"/>
      <c r="D55" s="34"/>
      <c r="E55" s="34"/>
      <c r="F55" s="34"/>
      <c r="G55" s="34"/>
      <c r="H55" s="122"/>
      <c r="I55" s="234"/>
      <c r="K55" s="122"/>
    </row>
    <row r="56" spans="2:12" x14ac:dyDescent="0.2">
      <c r="B56" s="235"/>
      <c r="C56" s="221"/>
      <c r="D56" s="221"/>
      <c r="E56" s="232"/>
      <c r="F56" s="232"/>
      <c r="G56" s="221"/>
      <c r="H56" s="122"/>
      <c r="I56" s="234"/>
      <c r="K56" s="122"/>
      <c r="L56" s="1"/>
    </row>
    <row r="57" spans="2:12" x14ac:dyDescent="0.2">
      <c r="B57" s="235"/>
      <c r="C57" s="221"/>
      <c r="D57" s="221"/>
      <c r="E57" s="230"/>
      <c r="F57" s="230"/>
      <c r="G57" s="232"/>
      <c r="H57" s="122"/>
      <c r="I57" s="234"/>
      <c r="K57" s="122"/>
      <c r="L57" s="1"/>
    </row>
    <row r="58" spans="2:12" x14ac:dyDescent="0.2">
      <c r="B58" s="235"/>
      <c r="C58" s="221"/>
      <c r="D58" s="221"/>
      <c r="E58" s="230"/>
      <c r="F58" s="230"/>
      <c r="G58" s="232"/>
      <c r="H58" s="122"/>
      <c r="I58" s="234"/>
      <c r="K58" s="122"/>
      <c r="L58" s="1"/>
    </row>
    <row r="59" spans="2:12" x14ac:dyDescent="0.2">
      <c r="B59" s="235"/>
      <c r="C59" s="221"/>
      <c r="D59" s="221"/>
      <c r="E59" s="230"/>
      <c r="F59" s="230"/>
      <c r="G59" s="232"/>
      <c r="H59" s="122"/>
      <c r="I59" s="234"/>
      <c r="K59" s="122"/>
      <c r="L59" s="1"/>
    </row>
    <row r="60" spans="2:12" x14ac:dyDescent="0.2">
      <c r="B60" s="215"/>
      <c r="C60" s="230"/>
      <c r="D60" s="236"/>
      <c r="E60" s="230"/>
      <c r="F60" s="230"/>
      <c r="G60" s="230"/>
      <c r="H60" s="122"/>
      <c r="I60" s="234"/>
      <c r="K60" s="122"/>
      <c r="L60" s="1"/>
    </row>
    <row r="61" spans="2:12" x14ac:dyDescent="0.2">
      <c r="B61" s="233"/>
      <c r="C61" s="230"/>
      <c r="D61" s="230"/>
      <c r="E61" s="34"/>
      <c r="F61" s="34"/>
      <c r="G61" s="34"/>
      <c r="H61" s="122"/>
      <c r="I61" s="234"/>
      <c r="K61" s="122"/>
      <c r="L61" s="1"/>
    </row>
    <row r="62" spans="2:12" x14ac:dyDescent="0.2">
      <c r="B62" s="31"/>
      <c r="C62" s="31"/>
      <c r="D62" s="31"/>
      <c r="E62" s="221"/>
      <c r="F62" s="221"/>
      <c r="G62" s="221"/>
      <c r="H62" s="122"/>
      <c r="I62" s="234"/>
      <c r="K62" s="122"/>
      <c r="L62" s="1"/>
    </row>
    <row r="63" spans="2:12" x14ac:dyDescent="0.2">
      <c r="B63" s="34"/>
      <c r="C63" s="31"/>
      <c r="D63" s="31"/>
      <c r="E63" s="221"/>
      <c r="F63" s="221"/>
      <c r="G63" s="221"/>
      <c r="H63" s="122"/>
      <c r="I63" s="234"/>
      <c r="K63" s="122"/>
      <c r="L63" s="1"/>
    </row>
    <row r="64" spans="2:12" x14ac:dyDescent="0.2">
      <c r="B64" s="31"/>
      <c r="C64" s="25"/>
      <c r="D64" s="31"/>
      <c r="E64" s="221"/>
      <c r="F64" s="221"/>
      <c r="G64" s="221"/>
      <c r="H64" s="122"/>
      <c r="I64" s="234"/>
      <c r="K64" s="122"/>
      <c r="L64" s="1"/>
    </row>
    <row r="65" spans="2:12" x14ac:dyDescent="0.2">
      <c r="B65" s="31"/>
      <c r="C65" s="25"/>
      <c r="D65" s="31"/>
      <c r="E65" s="221"/>
      <c r="F65" s="221"/>
      <c r="G65" s="221"/>
      <c r="H65" s="122"/>
      <c r="I65" s="234"/>
      <c r="K65" s="122"/>
      <c r="L65" s="1"/>
    </row>
    <row r="66" spans="2:12" x14ac:dyDescent="0.2">
      <c r="B66" s="35"/>
      <c r="C66" s="25"/>
      <c r="D66" s="31"/>
      <c r="E66" s="230"/>
      <c r="F66" s="34"/>
      <c r="G66" s="221"/>
      <c r="H66" s="122"/>
      <c r="I66" s="234"/>
      <c r="K66" s="122"/>
      <c r="L66" s="1"/>
    </row>
    <row r="67" spans="2:12" x14ac:dyDescent="0.2">
      <c r="B67" s="31"/>
      <c r="C67" s="31"/>
      <c r="D67" s="31"/>
      <c r="E67" s="230"/>
      <c r="F67" s="230"/>
      <c r="G67" s="232"/>
      <c r="H67" s="122"/>
      <c r="I67" s="234"/>
      <c r="K67" s="122"/>
      <c r="L67" s="1"/>
    </row>
    <row r="68" spans="2:12" x14ac:dyDescent="0.2">
      <c r="B68" s="31"/>
      <c r="C68" s="31"/>
      <c r="D68" s="31"/>
      <c r="E68" s="31"/>
      <c r="F68" s="31"/>
      <c r="G68" s="31"/>
      <c r="L68" s="1"/>
    </row>
    <row r="69" spans="2:12" x14ac:dyDescent="0.2">
      <c r="B69" s="215"/>
      <c r="C69" s="21"/>
      <c r="D69" s="31"/>
      <c r="E69" s="31"/>
      <c r="F69" s="31"/>
      <c r="G69" s="31"/>
      <c r="L69" s="1"/>
    </row>
    <row r="70" spans="2:12" x14ac:dyDescent="0.2">
      <c r="B70" s="233"/>
      <c r="C70" s="221"/>
      <c r="D70" s="31"/>
      <c r="E70" s="31"/>
      <c r="F70" s="31"/>
      <c r="G70" s="31"/>
      <c r="L70" s="1"/>
    </row>
    <row r="71" spans="2:12" x14ac:dyDescent="0.2">
      <c r="B71" s="237"/>
      <c r="C71" s="36"/>
      <c r="D71" s="31"/>
      <c r="E71" s="31"/>
      <c r="F71" s="31"/>
      <c r="G71" s="31"/>
      <c r="L71" s="1"/>
    </row>
    <row r="72" spans="2:12" x14ac:dyDescent="0.2">
      <c r="B72" s="31"/>
      <c r="C72" s="31"/>
      <c r="D72" s="31"/>
      <c r="E72" s="31"/>
      <c r="F72" s="31"/>
      <c r="G72" s="31"/>
      <c r="I72" s="1"/>
      <c r="K72" s="1"/>
      <c r="L72" s="1"/>
    </row>
    <row r="73" spans="2:12" x14ac:dyDescent="0.2">
      <c r="B73" s="31"/>
      <c r="C73" s="31"/>
      <c r="D73" s="31"/>
      <c r="E73" s="31"/>
      <c r="F73" s="31"/>
      <c r="G73" s="31"/>
      <c r="I73" s="1"/>
      <c r="K73" s="1"/>
      <c r="L73" s="1"/>
    </row>
    <row r="74" spans="2:12" x14ac:dyDescent="0.2">
      <c r="B74" s="233"/>
      <c r="C74" s="31"/>
      <c r="D74" s="31"/>
      <c r="E74" s="31"/>
      <c r="F74" s="31"/>
      <c r="G74" s="31"/>
      <c r="I74" s="1"/>
      <c r="K74" s="1"/>
      <c r="L74" s="1"/>
    </row>
    <row r="75" spans="2:12" x14ac:dyDescent="0.2">
      <c r="B75" s="31"/>
      <c r="C75" s="31"/>
      <c r="D75" s="31"/>
      <c r="E75" s="31"/>
      <c r="F75" s="31"/>
      <c r="G75" s="31"/>
      <c r="I75" s="1"/>
      <c r="K75" s="1"/>
      <c r="L75" s="1"/>
    </row>
    <row r="76" spans="2:12" x14ac:dyDescent="0.2">
      <c r="B76" s="31"/>
      <c r="C76" s="31"/>
      <c r="D76" s="31"/>
      <c r="E76" s="31"/>
      <c r="F76" s="31"/>
      <c r="G76" s="31"/>
      <c r="I76" s="1"/>
      <c r="K76" s="1"/>
      <c r="L76" s="1"/>
    </row>
    <row r="77" spans="2:12" x14ac:dyDescent="0.2">
      <c r="E77" s="31"/>
      <c r="F77" s="31"/>
      <c r="G77" s="31"/>
      <c r="I77" s="1"/>
      <c r="K77" s="1"/>
      <c r="L77" s="1"/>
    </row>
    <row r="78" spans="2:12" x14ac:dyDescent="0.2">
      <c r="E78" s="31"/>
      <c r="F78" s="31"/>
      <c r="G78" s="31"/>
      <c r="I78" s="1"/>
      <c r="K78" s="1"/>
      <c r="L78" s="1"/>
    </row>
    <row r="79" spans="2:12" x14ac:dyDescent="0.2">
      <c r="E79" s="31"/>
      <c r="F79" s="31"/>
      <c r="G79" s="31"/>
      <c r="I79" s="1"/>
      <c r="K79" s="1"/>
      <c r="L79" s="1"/>
    </row>
    <row r="80" spans="2:12" x14ac:dyDescent="0.2">
      <c r="E80" s="31"/>
      <c r="F80" s="31"/>
      <c r="G80" s="31"/>
      <c r="I80" s="1"/>
      <c r="K80" s="1"/>
      <c r="L80" s="1"/>
    </row>
    <row r="81" spans="5:12" x14ac:dyDescent="0.2">
      <c r="E81" s="31"/>
      <c r="F81" s="31"/>
      <c r="G81" s="31"/>
      <c r="I81" s="1"/>
      <c r="K81" s="1"/>
      <c r="L81" s="1"/>
    </row>
    <row r="82" spans="5:12" x14ac:dyDescent="0.2">
      <c r="E82" s="31"/>
      <c r="F82" s="31"/>
      <c r="G82" s="31"/>
      <c r="I82" s="1"/>
      <c r="K82" s="1"/>
      <c r="L82" s="1"/>
    </row>
  </sheetData>
  <mergeCells count="28">
    <mergeCell ref="G19:H19"/>
    <mergeCell ref="I19:J19"/>
    <mergeCell ref="C19:D19"/>
    <mergeCell ref="E19:F19"/>
    <mergeCell ref="C10:I10"/>
    <mergeCell ref="C9:I9"/>
    <mergeCell ref="E18:F18"/>
    <mergeCell ref="G16:H16"/>
    <mergeCell ref="G18:H18"/>
    <mergeCell ref="I16:J16"/>
    <mergeCell ref="I18:J18"/>
    <mergeCell ref="E16:F16"/>
    <mergeCell ref="B1:K1"/>
    <mergeCell ref="C42:L42"/>
    <mergeCell ref="C14:J14"/>
    <mergeCell ref="I15:J15"/>
    <mergeCell ref="G15:H15"/>
    <mergeCell ref="E15:F15"/>
    <mergeCell ref="C15:D15"/>
    <mergeCell ref="C17:D17"/>
    <mergeCell ref="E17:F17"/>
    <mergeCell ref="G17:H17"/>
    <mergeCell ref="I17:J17"/>
    <mergeCell ref="C41:D41"/>
    <mergeCell ref="C22:J22"/>
    <mergeCell ref="C32:J32"/>
    <mergeCell ref="C16:D16"/>
    <mergeCell ref="C18:D18"/>
  </mergeCells>
  <dataValidations count="1">
    <dataValidation type="list" allowBlank="1" showErrorMessage="1" sqref="E40" xr:uid="{00000000-0002-0000-0000-000000000000}">
      <formula1>#REF!</formula1>
    </dataValidation>
  </dataValidations>
  <printOptions gridLines="1"/>
  <pageMargins left="0.75" right="0.75" top="1" bottom="1" header="0.5" footer="0.5"/>
  <pageSetup scale="90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36EBC2-428F-42E9-B6DE-A79998E1B4EA}">
          <x14:formula1>
            <xm:f>'Lookup Tables'!$A$2:$A$4</xm:f>
          </x14:formula1>
          <xm:sqref>C10:I10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279"/>
  <sheetViews>
    <sheetView topLeftCell="A28" workbookViewId="0">
      <selection activeCell="K49" sqref="K49"/>
    </sheetView>
  </sheetViews>
  <sheetFormatPr defaultColWidth="8.85546875" defaultRowHeight="12.75" x14ac:dyDescent="0.2"/>
  <cols>
    <col min="1" max="1" width="51.85546875" style="1" customWidth="1"/>
    <col min="2" max="3" width="11" style="2" customWidth="1"/>
    <col min="4" max="5" width="11" style="1" customWidth="1"/>
    <col min="6" max="6" width="13.42578125" style="2" customWidth="1"/>
    <col min="7" max="7" width="13.85546875" style="1" customWidth="1"/>
    <col min="8" max="9" width="9.7109375" style="1" customWidth="1"/>
    <col min="10" max="10" width="11.28515625" style="1" customWidth="1"/>
    <col min="11" max="11" width="11.7109375" style="1" customWidth="1"/>
    <col min="12" max="12" width="11.85546875" style="37" customWidth="1"/>
    <col min="13" max="14" width="13.85546875" style="37" customWidth="1"/>
    <col min="15" max="18" width="16" style="2" customWidth="1"/>
    <col min="19" max="25" width="14.7109375" style="2" customWidth="1"/>
    <col min="26" max="26" width="10.5703125" style="1" customWidth="1"/>
    <col min="27" max="34" width="9.140625" style="1" customWidth="1"/>
    <col min="35" max="41" width="9.140625" style="29" customWidth="1"/>
    <col min="42" max="46" width="8.85546875" style="1" customWidth="1"/>
    <col min="47" max="16384" width="8.85546875" style="1"/>
  </cols>
  <sheetData>
    <row r="1" spans="1:107" ht="18.75" customHeight="1" x14ac:dyDescent="0.25">
      <c r="A1" s="278" t="s">
        <v>139</v>
      </c>
      <c r="B1" s="278"/>
      <c r="C1" s="278"/>
      <c r="D1" s="278"/>
      <c r="E1" s="278"/>
      <c r="F1" s="278"/>
      <c r="G1" s="278"/>
      <c r="H1" s="278"/>
      <c r="I1" s="278"/>
      <c r="J1" s="27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I1" s="1"/>
      <c r="AJ1" s="1"/>
      <c r="AK1" s="1"/>
      <c r="AL1" s="1"/>
      <c r="AM1" s="1"/>
      <c r="AN1" s="1"/>
      <c r="AO1" s="1"/>
    </row>
    <row r="2" spans="1:107" ht="18" customHeight="1" x14ac:dyDescent="0.25">
      <c r="A2" s="211"/>
      <c r="B2" s="238"/>
      <c r="C2" s="238"/>
      <c r="D2" s="219"/>
      <c r="E2" s="219"/>
      <c r="F2" s="1"/>
      <c r="G2" s="219"/>
      <c r="H2" s="219"/>
      <c r="I2" s="219"/>
      <c r="J2" s="2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I2" s="1"/>
      <c r="AJ2" s="1"/>
      <c r="AK2" s="1"/>
      <c r="AL2" s="1"/>
      <c r="AM2" s="1"/>
      <c r="AN2" s="1"/>
      <c r="AO2" s="1"/>
    </row>
    <row r="3" spans="1:107" ht="18" customHeight="1" x14ac:dyDescent="0.25">
      <c r="A3" s="211" t="s">
        <v>29</v>
      </c>
      <c r="B3" s="238"/>
      <c r="C3" s="238"/>
      <c r="D3" s="219"/>
      <c r="E3" s="219"/>
      <c r="F3" s="1"/>
      <c r="G3" s="219"/>
      <c r="H3" s="219"/>
      <c r="I3" s="219"/>
      <c r="J3" s="2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AI3" s="1"/>
      <c r="AJ3" s="1"/>
      <c r="AK3" s="1"/>
      <c r="AL3" s="1"/>
      <c r="AM3" s="1"/>
      <c r="AN3" s="1"/>
      <c r="AO3" s="1"/>
    </row>
    <row r="4" spans="1:107" ht="18" customHeight="1" x14ac:dyDescent="0.25">
      <c r="A4" s="15" t="s">
        <v>25</v>
      </c>
      <c r="B4" s="238"/>
      <c r="C4" s="238"/>
      <c r="D4" s="219"/>
      <c r="E4" s="219"/>
      <c r="F4" s="1"/>
      <c r="G4" s="219"/>
      <c r="H4" s="219"/>
      <c r="I4" s="219"/>
      <c r="J4" s="21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I4" s="1"/>
      <c r="AJ4" s="1"/>
      <c r="AK4" s="1"/>
      <c r="AL4" s="1"/>
      <c r="AM4" s="1"/>
      <c r="AN4" s="1"/>
      <c r="AO4" s="1"/>
    </row>
    <row r="5" spans="1:107" ht="18" customHeight="1" x14ac:dyDescent="0.25">
      <c r="A5" s="15"/>
      <c r="B5" s="330" t="s">
        <v>17</v>
      </c>
      <c r="C5" s="331"/>
      <c r="D5" s="331"/>
      <c r="E5" s="331"/>
      <c r="F5" s="331"/>
      <c r="G5" s="219"/>
      <c r="H5" s="219"/>
      <c r="I5" s="219"/>
      <c r="J5" s="2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AI5" s="1"/>
      <c r="AJ5" s="1"/>
      <c r="AK5" s="1"/>
      <c r="AL5" s="1"/>
      <c r="AM5" s="1"/>
      <c r="AN5" s="1"/>
      <c r="AO5" s="1"/>
    </row>
    <row r="6" spans="1:107" ht="18" customHeight="1" x14ac:dyDescent="0.2">
      <c r="A6" s="123" t="s">
        <v>18</v>
      </c>
      <c r="B6" s="154" t="s">
        <v>8</v>
      </c>
      <c r="C6" s="154" t="s">
        <v>9</v>
      </c>
      <c r="D6" s="155" t="s">
        <v>10</v>
      </c>
      <c r="E6" s="158" t="s">
        <v>11</v>
      </c>
      <c r="F6" s="156" t="s">
        <v>20</v>
      </c>
      <c r="G6" s="123" t="s">
        <v>21</v>
      </c>
      <c r="H6" s="210" t="s">
        <v>22</v>
      </c>
      <c r="I6" s="219"/>
      <c r="J6" s="2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I6" s="1"/>
      <c r="AJ6" s="1"/>
      <c r="AK6" s="1"/>
      <c r="AL6" s="1"/>
      <c r="AM6" s="1"/>
      <c r="AN6" s="1"/>
      <c r="AO6" s="1"/>
    </row>
    <row r="7" spans="1:107" ht="18" customHeight="1" x14ac:dyDescent="0.2">
      <c r="A7" s="189" t="s">
        <v>23</v>
      </c>
      <c r="B7" s="44"/>
      <c r="C7" s="44"/>
      <c r="D7" s="44"/>
      <c r="E7" s="199"/>
      <c r="F7" s="200">
        <f>SUM(B7:E7)</f>
        <v>0</v>
      </c>
      <c r="G7" s="239">
        <f>IF($F$11&gt;0,F7/$F$11,0)</f>
        <v>0</v>
      </c>
      <c r="H7" s="159">
        <f>IF(F7&gt;0,(B7*_xlfn.SINGLE('Site Data'!C16)+C7*_xlfn.SINGLE('Site Data'!E16)+D7*_xlfn.SINGLE('Site Data'!G16)+E7*_xlfn.SINGLE('Site Data'!I16))/F7,0)</f>
        <v>0</v>
      </c>
      <c r="I7" s="219"/>
      <c r="J7" s="21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I7" s="1"/>
      <c r="AJ7" s="1"/>
      <c r="AK7" s="1"/>
      <c r="AL7" s="1"/>
      <c r="AM7" s="1"/>
      <c r="AN7" s="1"/>
      <c r="AO7" s="1"/>
    </row>
    <row r="8" spans="1:107" ht="18" customHeight="1" x14ac:dyDescent="0.2">
      <c r="A8" s="240" t="s">
        <v>24</v>
      </c>
      <c r="B8" s="44"/>
      <c r="C8" s="44"/>
      <c r="D8" s="44"/>
      <c r="E8" s="199"/>
      <c r="F8" s="200">
        <f t="shared" ref="F8:F11" si="0">SUM(B8:E8)</f>
        <v>0</v>
      </c>
      <c r="G8" s="239">
        <f>IF($F$11&gt;0,F8/$F$11,0)</f>
        <v>0</v>
      </c>
      <c r="H8" s="159">
        <f>IF(F8&gt;0,(B8*_xlfn.SINGLE('Site Data'!C17)+C8*_xlfn.SINGLE('Site Data'!E17)+D8*_xlfn.SINGLE('Site Data'!G17)+E8*_xlfn.SINGLE('Site Data'!I17))/F8,0)</f>
        <v>0</v>
      </c>
      <c r="I8" s="219"/>
      <c r="J8" s="2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I8" s="1"/>
      <c r="AJ8" s="1"/>
      <c r="AK8" s="1"/>
      <c r="AL8" s="1"/>
      <c r="AM8" s="1"/>
      <c r="AN8" s="1"/>
      <c r="AO8" s="1"/>
    </row>
    <row r="9" spans="1:107" ht="18" customHeight="1" x14ac:dyDescent="0.2">
      <c r="A9" s="189" t="s">
        <v>14</v>
      </c>
      <c r="B9" s="44"/>
      <c r="C9" s="44"/>
      <c r="D9" s="44"/>
      <c r="E9" s="199"/>
      <c r="F9" s="200">
        <f t="shared" si="0"/>
        <v>0</v>
      </c>
      <c r="G9" s="239">
        <f>IF($F$11&gt;0,F9/$F$11,0)</f>
        <v>0</v>
      </c>
      <c r="H9" s="159">
        <v>0.95</v>
      </c>
      <c r="I9" s="219"/>
      <c r="J9" s="2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I9" s="1"/>
      <c r="AJ9" s="1"/>
      <c r="AK9" s="1"/>
      <c r="AL9" s="1"/>
      <c r="AM9" s="1"/>
      <c r="AN9" s="1"/>
      <c r="AO9" s="1"/>
    </row>
    <row r="10" spans="1:107" ht="18" customHeight="1" x14ac:dyDescent="0.2">
      <c r="A10" s="189" t="s">
        <v>15</v>
      </c>
      <c r="B10" s="44"/>
      <c r="C10" s="44"/>
      <c r="D10" s="44"/>
      <c r="E10" s="199"/>
      <c r="F10" s="200">
        <f t="shared" si="0"/>
        <v>0</v>
      </c>
      <c r="G10" s="239">
        <f>IF($F$11&gt;0,F10/$F$11,0)</f>
        <v>0</v>
      </c>
      <c r="H10" s="159">
        <v>0.95</v>
      </c>
      <c r="I10" s="219"/>
      <c r="J10" s="2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I10" s="1"/>
      <c r="AJ10" s="1"/>
      <c r="AK10" s="1"/>
      <c r="AL10" s="1"/>
      <c r="AM10" s="1"/>
      <c r="AN10" s="1"/>
      <c r="AO10" s="1"/>
    </row>
    <row r="11" spans="1:107" ht="18" customHeight="1" x14ac:dyDescent="0.2">
      <c r="A11" s="156" t="s">
        <v>20</v>
      </c>
      <c r="B11" s="201">
        <f>SUM(B7:B10)</f>
        <v>0</v>
      </c>
      <c r="C11" s="201">
        <f t="shared" ref="C11:E11" si="1">SUM(C7:C10)</f>
        <v>0</v>
      </c>
      <c r="D11" s="201">
        <f t="shared" si="1"/>
        <v>0</v>
      </c>
      <c r="E11" s="201">
        <f t="shared" si="1"/>
        <v>0</v>
      </c>
      <c r="F11" s="200">
        <f t="shared" si="0"/>
        <v>0</v>
      </c>
      <c r="G11" s="239">
        <f>IF($F$11&gt;0,F11/$F$11,0)</f>
        <v>0</v>
      </c>
      <c r="H11" s="159">
        <f>IF(F11&gt;0,(F7*H7+F8*H8+F9*H9+F10*H10)/F11,0)</f>
        <v>0</v>
      </c>
      <c r="I11" s="219"/>
      <c r="J11" s="21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I11" s="1"/>
      <c r="AJ11" s="1"/>
      <c r="AK11" s="1"/>
      <c r="AL11" s="1"/>
      <c r="AM11" s="1"/>
      <c r="AN11" s="1"/>
      <c r="AO11" s="1"/>
    </row>
    <row r="12" spans="1:107" ht="18" customHeight="1" x14ac:dyDescent="0.25">
      <c r="A12" s="211"/>
      <c r="B12" s="238"/>
      <c r="C12" s="238"/>
      <c r="D12" s="219"/>
      <c r="E12" s="219"/>
      <c r="F12" s="1"/>
      <c r="G12" s="219"/>
      <c r="H12" s="219"/>
      <c r="I12" s="219"/>
      <c r="J12" s="2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I12" s="1"/>
      <c r="AJ12" s="1"/>
      <c r="AK12" s="1"/>
      <c r="AL12" s="1"/>
      <c r="AM12" s="1"/>
      <c r="AN12" s="1"/>
      <c r="AO12" s="1"/>
    </row>
    <row r="13" spans="1:107" s="5" customFormat="1" ht="18.75" customHeight="1" thickBot="1" x14ac:dyDescent="0.3">
      <c r="A13" s="39" t="s">
        <v>30</v>
      </c>
      <c r="B13" s="234"/>
      <c r="C13" s="234"/>
      <c r="D13" s="122"/>
      <c r="E13" s="122"/>
      <c r="F13" s="219"/>
      <c r="G13" s="122"/>
      <c r="H13" s="122"/>
      <c r="I13" s="122"/>
      <c r="J13" s="122"/>
      <c r="K13" s="232"/>
      <c r="L13" s="241"/>
      <c r="M13" s="242"/>
      <c r="N13" s="242"/>
      <c r="O13" s="234"/>
      <c r="P13" s="234"/>
      <c r="Q13" s="234"/>
      <c r="R13" s="234"/>
      <c r="S13" s="229"/>
      <c r="T13" s="229"/>
      <c r="U13" s="229"/>
      <c r="V13" s="229"/>
      <c r="W13" s="229"/>
      <c r="X13" s="229"/>
      <c r="Y13" s="229"/>
      <c r="Z13" s="122"/>
      <c r="AA13" s="122"/>
      <c r="AB13" s="122"/>
      <c r="AC13" s="122"/>
      <c r="AD13" s="122"/>
      <c r="AE13" s="122"/>
      <c r="AF13" s="122"/>
      <c r="AG13" s="122"/>
      <c r="AH13" s="122"/>
      <c r="AI13" s="243"/>
      <c r="AJ13" s="243"/>
      <c r="AK13" s="243"/>
      <c r="AL13" s="243"/>
      <c r="AM13" s="243"/>
      <c r="AN13" s="243"/>
      <c r="AO13" s="243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</row>
    <row r="14" spans="1:107" s="5" customFormat="1" ht="18.75" customHeight="1" thickBot="1" x14ac:dyDescent="0.3">
      <c r="A14" s="39"/>
      <c r="B14" s="332" t="s">
        <v>31</v>
      </c>
      <c r="C14" s="333"/>
      <c r="D14" s="333"/>
      <c r="E14" s="334"/>
      <c r="F14" s="315" t="s">
        <v>32</v>
      </c>
      <c r="G14" s="319" t="s">
        <v>33</v>
      </c>
      <c r="H14" s="313" t="s">
        <v>34</v>
      </c>
      <c r="I14" s="314"/>
      <c r="J14" s="314"/>
      <c r="K14" s="315"/>
      <c r="L14" s="313" t="s">
        <v>35</v>
      </c>
      <c r="M14" s="314"/>
      <c r="N14" s="314"/>
      <c r="O14" s="314"/>
      <c r="P14" s="315"/>
      <c r="Q14" s="311" t="s">
        <v>36</v>
      </c>
      <c r="R14" s="311" t="s">
        <v>37</v>
      </c>
      <c r="S14" s="311" t="s">
        <v>38</v>
      </c>
      <c r="T14" s="229"/>
      <c r="U14" s="229"/>
      <c r="V14" s="229"/>
      <c r="W14" s="229"/>
      <c r="X14" s="229"/>
      <c r="Y14" s="229"/>
      <c r="Z14" s="229"/>
      <c r="AA14" s="122"/>
      <c r="AB14" s="122"/>
      <c r="AC14" s="122"/>
      <c r="AD14" s="122"/>
      <c r="AE14" s="122"/>
      <c r="AF14" s="122"/>
      <c r="AG14" s="122"/>
      <c r="AH14" s="122"/>
      <c r="AI14" s="122"/>
      <c r="AJ14" s="243"/>
      <c r="AK14" s="243"/>
      <c r="AL14" s="243"/>
      <c r="AM14" s="243"/>
      <c r="AN14" s="243"/>
      <c r="AO14" s="243"/>
      <c r="AP14" s="243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</row>
    <row r="15" spans="1:107" s="40" customFormat="1" ht="50.45" customHeight="1" x14ac:dyDescent="0.2">
      <c r="A15" s="324"/>
      <c r="B15" s="145" t="s">
        <v>39</v>
      </c>
      <c r="C15" s="41" t="s">
        <v>40</v>
      </c>
      <c r="D15" s="146" t="s">
        <v>41</v>
      </c>
      <c r="E15" s="191" t="s">
        <v>42</v>
      </c>
      <c r="F15" s="326"/>
      <c r="G15" s="320"/>
      <c r="H15" s="328"/>
      <c r="I15" s="329"/>
      <c r="J15" s="329"/>
      <c r="K15" s="326"/>
      <c r="L15" s="316"/>
      <c r="M15" s="317"/>
      <c r="N15" s="317"/>
      <c r="O15" s="317"/>
      <c r="P15" s="318"/>
      <c r="Q15" s="312"/>
      <c r="R15" s="312"/>
      <c r="S15" s="312"/>
      <c r="T15" s="244"/>
      <c r="U15" s="244"/>
      <c r="V15" s="244"/>
      <c r="W15" s="244"/>
      <c r="X15" s="244"/>
      <c r="Y15" s="244"/>
      <c r="Z15" s="244"/>
      <c r="AA15" s="245"/>
      <c r="AB15" s="171" t="s">
        <v>43</v>
      </c>
      <c r="AC15" s="171"/>
      <c r="AD15" s="171"/>
      <c r="AE15" s="171"/>
      <c r="AF15" s="171"/>
      <c r="AG15" s="171"/>
      <c r="AH15" s="171"/>
      <c r="AI15" s="171"/>
      <c r="AJ15" s="246"/>
      <c r="AK15" s="246"/>
      <c r="AL15" s="246"/>
      <c r="AM15" s="246"/>
      <c r="AN15" s="246"/>
      <c r="AO15" s="246"/>
      <c r="AP15" s="246"/>
      <c r="AQ15" s="171"/>
      <c r="AR15" s="171"/>
      <c r="AS15" s="171"/>
      <c r="AT15" s="171"/>
      <c r="AU15" s="171"/>
      <c r="AV15" s="171"/>
      <c r="AW15" s="171" t="s">
        <v>44</v>
      </c>
      <c r="AX15" s="171"/>
      <c r="AY15" s="171"/>
      <c r="AZ15" s="171"/>
      <c r="BA15" s="171"/>
      <c r="BB15" s="171"/>
      <c r="BC15" s="171"/>
      <c r="BD15" s="171"/>
      <c r="BE15" s="246"/>
      <c r="BF15" s="246"/>
      <c r="BG15" s="246"/>
      <c r="BH15" s="246"/>
      <c r="BI15" s="246"/>
      <c r="BJ15" s="246"/>
      <c r="BK15" s="171"/>
      <c r="BL15" s="171"/>
      <c r="BM15" s="171"/>
      <c r="BN15" s="171"/>
      <c r="BO15" s="171"/>
      <c r="BP15" s="171"/>
      <c r="BQ15" s="171" t="s">
        <v>45</v>
      </c>
      <c r="BR15" s="171"/>
      <c r="BS15" s="171"/>
      <c r="BT15" s="171"/>
      <c r="BU15" s="171"/>
      <c r="BV15" s="171"/>
      <c r="BW15" s="171"/>
      <c r="BX15" s="171"/>
      <c r="BY15" s="246"/>
      <c r="BZ15" s="246"/>
      <c r="CA15" s="246"/>
      <c r="CB15" s="246"/>
      <c r="CC15" s="246"/>
      <c r="CD15" s="246"/>
      <c r="CE15" s="171"/>
      <c r="CF15" s="171"/>
      <c r="CG15" s="171"/>
      <c r="CH15" s="171"/>
      <c r="CI15" s="171"/>
      <c r="CJ15" s="171"/>
      <c r="CK15" s="171" t="s">
        <v>46</v>
      </c>
      <c r="CL15" s="171"/>
      <c r="CM15" s="171"/>
      <c r="CN15" s="171"/>
      <c r="CO15" s="171"/>
      <c r="CP15" s="171"/>
      <c r="CQ15" s="171"/>
      <c r="CR15" s="171"/>
      <c r="CS15" s="246"/>
      <c r="CT15" s="246"/>
      <c r="CU15" s="246"/>
      <c r="CV15" s="246"/>
      <c r="CW15" s="246"/>
      <c r="CX15" s="246"/>
      <c r="CY15" s="171"/>
      <c r="CZ15" s="171"/>
      <c r="DA15" s="171"/>
      <c r="DB15" s="171"/>
      <c r="DC15" s="171"/>
    </row>
    <row r="16" spans="1:107" s="40" customFormat="1" ht="51" customHeight="1" thickBot="1" x14ac:dyDescent="0.25">
      <c r="A16" s="325"/>
      <c r="B16" s="138" t="s">
        <v>47</v>
      </c>
      <c r="C16" s="139" t="s">
        <v>47</v>
      </c>
      <c r="D16" s="140" t="s">
        <v>47</v>
      </c>
      <c r="E16" s="192" t="s">
        <v>17</v>
      </c>
      <c r="F16" s="327"/>
      <c r="G16" s="321"/>
      <c r="H16" s="142" t="s">
        <v>48</v>
      </c>
      <c r="I16" s="143" t="s">
        <v>49</v>
      </c>
      <c r="J16" s="143" t="s">
        <v>50</v>
      </c>
      <c r="K16" s="144" t="s">
        <v>51</v>
      </c>
      <c r="L16" s="148" t="s">
        <v>52</v>
      </c>
      <c r="M16" s="149" t="s">
        <v>53</v>
      </c>
      <c r="N16" s="149" t="s">
        <v>54</v>
      </c>
      <c r="O16" s="149" t="s">
        <v>55</v>
      </c>
      <c r="P16" s="150" t="s">
        <v>56</v>
      </c>
      <c r="Q16" s="312"/>
      <c r="R16" s="312"/>
      <c r="S16" s="312"/>
      <c r="T16" s="42"/>
      <c r="U16" s="153" t="s">
        <v>57</v>
      </c>
      <c r="V16" s="153" t="s">
        <v>58</v>
      </c>
      <c r="W16" s="153" t="s">
        <v>59</v>
      </c>
      <c r="X16" s="153" t="s">
        <v>60</v>
      </c>
      <c r="Y16" s="153" t="s">
        <v>61</v>
      </c>
      <c r="Z16" s="153" t="s">
        <v>62</v>
      </c>
      <c r="AA16" s="247"/>
      <c r="AB16" s="43" t="s">
        <v>63</v>
      </c>
      <c r="AC16" s="43" t="s">
        <v>64</v>
      </c>
      <c r="AD16" s="43" t="s">
        <v>65</v>
      </c>
      <c r="AE16" s="43" t="s">
        <v>66</v>
      </c>
      <c r="AF16" s="43" t="s">
        <v>67</v>
      </c>
      <c r="AG16" s="43" t="s">
        <v>68</v>
      </c>
      <c r="AH16" s="43" t="s">
        <v>69</v>
      </c>
      <c r="AI16" s="43" t="s">
        <v>70</v>
      </c>
      <c r="AJ16" s="43" t="s">
        <v>71</v>
      </c>
      <c r="AK16" s="43" t="s">
        <v>72</v>
      </c>
      <c r="AL16" s="43" t="s">
        <v>73</v>
      </c>
      <c r="AM16" s="43" t="s">
        <v>74</v>
      </c>
      <c r="AN16" s="43" t="s">
        <v>75</v>
      </c>
      <c r="AO16" s="43" t="s">
        <v>76</v>
      </c>
      <c r="AP16" s="43" t="s">
        <v>77</v>
      </c>
      <c r="AQ16" s="43" t="s">
        <v>78</v>
      </c>
      <c r="AR16" s="43" t="s">
        <v>79</v>
      </c>
      <c r="AS16" s="160" t="s">
        <v>80</v>
      </c>
      <c r="AT16" s="160" t="s">
        <v>81</v>
      </c>
      <c r="AU16" s="160" t="s">
        <v>82</v>
      </c>
      <c r="AV16" s="171"/>
      <c r="AW16" s="43" t="s">
        <v>63</v>
      </c>
      <c r="AX16" s="43" t="s">
        <v>64</v>
      </c>
      <c r="AY16" s="43" t="s">
        <v>65</v>
      </c>
      <c r="AZ16" s="43" t="s">
        <v>66</v>
      </c>
      <c r="BA16" s="43" t="s">
        <v>67</v>
      </c>
      <c r="BB16" s="43" t="s">
        <v>68</v>
      </c>
      <c r="BC16" s="43" t="s">
        <v>69</v>
      </c>
      <c r="BD16" s="43" t="s">
        <v>70</v>
      </c>
      <c r="BE16" s="43" t="s">
        <v>71</v>
      </c>
      <c r="BF16" s="43" t="s">
        <v>72</v>
      </c>
      <c r="BG16" s="43" t="s">
        <v>73</v>
      </c>
      <c r="BH16" s="43" t="s">
        <v>74</v>
      </c>
      <c r="BI16" s="43" t="s">
        <v>75</v>
      </c>
      <c r="BJ16" s="43" t="s">
        <v>77</v>
      </c>
      <c r="BK16" s="43" t="s">
        <v>78</v>
      </c>
      <c r="BL16" s="43" t="s">
        <v>79</v>
      </c>
      <c r="BM16" s="160" t="s">
        <v>80</v>
      </c>
      <c r="BN16" s="160" t="s">
        <v>81</v>
      </c>
      <c r="BO16" s="160" t="s">
        <v>82</v>
      </c>
      <c r="BP16" s="171"/>
      <c r="BQ16" s="43" t="s">
        <v>63</v>
      </c>
      <c r="BR16" s="43" t="s">
        <v>64</v>
      </c>
      <c r="BS16" s="43" t="s">
        <v>65</v>
      </c>
      <c r="BT16" s="43" t="s">
        <v>66</v>
      </c>
      <c r="BU16" s="43" t="s">
        <v>67</v>
      </c>
      <c r="BV16" s="43" t="s">
        <v>68</v>
      </c>
      <c r="BW16" s="43" t="s">
        <v>69</v>
      </c>
      <c r="BX16" s="43" t="s">
        <v>70</v>
      </c>
      <c r="BY16" s="43" t="s">
        <v>71</v>
      </c>
      <c r="BZ16" s="43" t="s">
        <v>72</v>
      </c>
      <c r="CA16" s="43" t="s">
        <v>73</v>
      </c>
      <c r="CB16" s="43" t="s">
        <v>74</v>
      </c>
      <c r="CC16" s="43" t="s">
        <v>75</v>
      </c>
      <c r="CD16" s="43" t="s">
        <v>77</v>
      </c>
      <c r="CE16" s="43" t="s">
        <v>78</v>
      </c>
      <c r="CF16" s="43" t="s">
        <v>79</v>
      </c>
      <c r="CG16" s="160" t="s">
        <v>80</v>
      </c>
      <c r="CH16" s="160" t="s">
        <v>81</v>
      </c>
      <c r="CI16" s="160" t="s">
        <v>82</v>
      </c>
      <c r="CJ16" s="171"/>
      <c r="CK16" s="43" t="s">
        <v>63</v>
      </c>
      <c r="CL16" s="43" t="s">
        <v>64</v>
      </c>
      <c r="CM16" s="43" t="s">
        <v>65</v>
      </c>
      <c r="CN16" s="43" t="s">
        <v>66</v>
      </c>
      <c r="CO16" s="43" t="s">
        <v>67</v>
      </c>
      <c r="CP16" s="43" t="s">
        <v>68</v>
      </c>
      <c r="CQ16" s="43" t="s">
        <v>69</v>
      </c>
      <c r="CR16" s="43" t="s">
        <v>70</v>
      </c>
      <c r="CS16" s="43" t="s">
        <v>71</v>
      </c>
      <c r="CT16" s="43" t="s">
        <v>72</v>
      </c>
      <c r="CU16" s="43" t="s">
        <v>73</v>
      </c>
      <c r="CV16" s="43" t="s">
        <v>74</v>
      </c>
      <c r="CW16" s="43" t="s">
        <v>75</v>
      </c>
      <c r="CX16" s="43" t="s">
        <v>77</v>
      </c>
      <c r="CY16" s="43" t="s">
        <v>78</v>
      </c>
      <c r="CZ16" s="43" t="s">
        <v>79</v>
      </c>
      <c r="DA16" s="160" t="s">
        <v>80</v>
      </c>
      <c r="DB16" s="160" t="s">
        <v>81</v>
      </c>
      <c r="DC16" s="160" t="s">
        <v>82</v>
      </c>
    </row>
    <row r="17" spans="1:107" ht="19.5" customHeight="1" x14ac:dyDescent="0.2">
      <c r="A17" s="43" t="s">
        <v>63</v>
      </c>
      <c r="B17" s="141"/>
      <c r="C17" s="141"/>
      <c r="D17" s="141"/>
      <c r="E17" s="141"/>
      <c r="F17" s="141"/>
      <c r="G17" s="151"/>
      <c r="H17" s="202">
        <v>1</v>
      </c>
      <c r="I17" s="202">
        <v>1</v>
      </c>
      <c r="J17" s="202">
        <v>1</v>
      </c>
      <c r="K17" s="207">
        <v>1</v>
      </c>
      <c r="L17" s="168">
        <f>'Site Data'!$C$12*1.1/12*(B17*$H$7+C17*$H$8+D17*$H$9+E17*$H$10)</f>
        <v>0</v>
      </c>
      <c r="M17" s="170">
        <f>HLOOKUP($A17,$AB$16:$AU$44,29,FALSE)</f>
        <v>0</v>
      </c>
      <c r="N17" s="248">
        <f t="shared" ref="N17:N32" si="2">MIN(L17+M17,F17)</f>
        <v>0</v>
      </c>
      <c r="O17" s="147">
        <f>MIN(F17*H17,N17)</f>
        <v>0</v>
      </c>
      <c r="P17" s="147">
        <f t="shared" ref="P17:P23" si="3">L17+M17-O17</f>
        <v>0</v>
      </c>
      <c r="Q17" s="169">
        <f>MIN(F17*I17,MIN(F17,L17+V17))</f>
        <v>0</v>
      </c>
      <c r="R17" s="169">
        <f>MIN(F17*J17,MIN(F17,L17+X17))</f>
        <v>0</v>
      </c>
      <c r="S17" s="169">
        <f>MIN(F17*K17,MIN(F17,L17+Z17))</f>
        <v>0</v>
      </c>
      <c r="U17" s="172">
        <f>L17+V17-Q17</f>
        <v>0</v>
      </c>
      <c r="V17" s="170">
        <f>HLOOKUP($A17,$AW$16:$BO$44,29,FALSE)</f>
        <v>0</v>
      </c>
      <c r="W17" s="172">
        <f>L17+X17-R17</f>
        <v>0</v>
      </c>
      <c r="X17" s="170">
        <f>HLOOKUP($A17,$BQ$16:$CI$44,29,FALSE)</f>
        <v>0</v>
      </c>
      <c r="Y17" s="172">
        <f>L17+Z17-S17</f>
        <v>0</v>
      </c>
      <c r="Z17" s="170">
        <f>HLOOKUP($A17,$CK$16:$DC$44,29,FALSE)</f>
        <v>0</v>
      </c>
      <c r="AA17" s="47"/>
      <c r="AB17" s="48">
        <f t="shared" ref="AB17:AU17" si="4">IF($G17=AB$16,$P17,0)</f>
        <v>0</v>
      </c>
      <c r="AC17" s="48">
        <f t="shared" si="4"/>
        <v>0</v>
      </c>
      <c r="AD17" s="48">
        <f t="shared" si="4"/>
        <v>0</v>
      </c>
      <c r="AE17" s="48">
        <f t="shared" si="4"/>
        <v>0</v>
      </c>
      <c r="AF17" s="48">
        <f t="shared" si="4"/>
        <v>0</v>
      </c>
      <c r="AG17" s="48">
        <f t="shared" si="4"/>
        <v>0</v>
      </c>
      <c r="AH17" s="48">
        <f t="shared" si="4"/>
        <v>0</v>
      </c>
      <c r="AI17" s="48">
        <f t="shared" si="4"/>
        <v>0</v>
      </c>
      <c r="AJ17" s="48">
        <f t="shared" si="4"/>
        <v>0</v>
      </c>
      <c r="AK17" s="48">
        <f t="shared" si="4"/>
        <v>0</v>
      </c>
      <c r="AL17" s="48">
        <f t="shared" si="4"/>
        <v>0</v>
      </c>
      <c r="AM17" s="48">
        <f t="shared" si="4"/>
        <v>0</v>
      </c>
      <c r="AN17" s="48">
        <f t="shared" si="4"/>
        <v>0</v>
      </c>
      <c r="AO17" s="48">
        <f t="shared" si="4"/>
        <v>0</v>
      </c>
      <c r="AP17" s="48">
        <f t="shared" si="4"/>
        <v>0</v>
      </c>
      <c r="AQ17" s="48">
        <f t="shared" si="4"/>
        <v>0</v>
      </c>
      <c r="AR17" s="48">
        <f t="shared" si="4"/>
        <v>0</v>
      </c>
      <c r="AS17" s="48">
        <f t="shared" si="4"/>
        <v>0</v>
      </c>
      <c r="AT17" s="48">
        <f t="shared" si="4"/>
        <v>0</v>
      </c>
      <c r="AU17" s="48">
        <f t="shared" si="4"/>
        <v>0</v>
      </c>
      <c r="AW17" s="48">
        <f t="shared" ref="AW17:BO17" si="5">IF($G17=AW$16,$U17,0)</f>
        <v>0</v>
      </c>
      <c r="AX17" s="48">
        <f t="shared" si="5"/>
        <v>0</v>
      </c>
      <c r="AY17" s="48">
        <f t="shared" si="5"/>
        <v>0</v>
      </c>
      <c r="AZ17" s="48">
        <f t="shared" si="5"/>
        <v>0</v>
      </c>
      <c r="BA17" s="48">
        <f t="shared" si="5"/>
        <v>0</v>
      </c>
      <c r="BB17" s="48">
        <f t="shared" si="5"/>
        <v>0</v>
      </c>
      <c r="BC17" s="48">
        <f t="shared" si="5"/>
        <v>0</v>
      </c>
      <c r="BD17" s="48">
        <f t="shared" si="5"/>
        <v>0</v>
      </c>
      <c r="BE17" s="48">
        <f t="shared" si="5"/>
        <v>0</v>
      </c>
      <c r="BF17" s="48">
        <f t="shared" si="5"/>
        <v>0</v>
      </c>
      <c r="BG17" s="48">
        <f t="shared" si="5"/>
        <v>0</v>
      </c>
      <c r="BH17" s="48">
        <f t="shared" si="5"/>
        <v>0</v>
      </c>
      <c r="BI17" s="48">
        <f t="shared" si="5"/>
        <v>0</v>
      </c>
      <c r="BJ17" s="48">
        <f t="shared" si="5"/>
        <v>0</v>
      </c>
      <c r="BK17" s="48">
        <f t="shared" si="5"/>
        <v>0</v>
      </c>
      <c r="BL17" s="48">
        <f t="shared" si="5"/>
        <v>0</v>
      </c>
      <c r="BM17" s="48">
        <f t="shared" si="5"/>
        <v>0</v>
      </c>
      <c r="BN17" s="48">
        <f t="shared" si="5"/>
        <v>0</v>
      </c>
      <c r="BO17" s="48">
        <f t="shared" si="5"/>
        <v>0</v>
      </c>
      <c r="BQ17" s="48">
        <f t="shared" ref="BQ17:CI17" si="6">IF($G17=BQ$16,$W17,0)</f>
        <v>0</v>
      </c>
      <c r="BR17" s="48">
        <f t="shared" si="6"/>
        <v>0</v>
      </c>
      <c r="BS17" s="48">
        <f t="shared" si="6"/>
        <v>0</v>
      </c>
      <c r="BT17" s="48">
        <f t="shared" si="6"/>
        <v>0</v>
      </c>
      <c r="BU17" s="48">
        <f t="shared" si="6"/>
        <v>0</v>
      </c>
      <c r="BV17" s="48">
        <f t="shared" si="6"/>
        <v>0</v>
      </c>
      <c r="BW17" s="48">
        <f t="shared" si="6"/>
        <v>0</v>
      </c>
      <c r="BX17" s="48">
        <f t="shared" si="6"/>
        <v>0</v>
      </c>
      <c r="BY17" s="48">
        <f t="shared" si="6"/>
        <v>0</v>
      </c>
      <c r="BZ17" s="48">
        <f t="shared" si="6"/>
        <v>0</v>
      </c>
      <c r="CA17" s="48">
        <f t="shared" si="6"/>
        <v>0</v>
      </c>
      <c r="CB17" s="48">
        <f t="shared" si="6"/>
        <v>0</v>
      </c>
      <c r="CC17" s="48">
        <f t="shared" si="6"/>
        <v>0</v>
      </c>
      <c r="CD17" s="48">
        <f t="shared" si="6"/>
        <v>0</v>
      </c>
      <c r="CE17" s="48">
        <f t="shared" si="6"/>
        <v>0</v>
      </c>
      <c r="CF17" s="48">
        <f t="shared" si="6"/>
        <v>0</v>
      </c>
      <c r="CG17" s="48">
        <f t="shared" si="6"/>
        <v>0</v>
      </c>
      <c r="CH17" s="48">
        <f t="shared" si="6"/>
        <v>0</v>
      </c>
      <c r="CI17" s="48">
        <f t="shared" si="6"/>
        <v>0</v>
      </c>
      <c r="CK17" s="48">
        <f t="shared" ref="CK17:DC17" si="7">IF($G17=CK$16,$Y17,0)</f>
        <v>0</v>
      </c>
      <c r="CL17" s="48">
        <f t="shared" si="7"/>
        <v>0</v>
      </c>
      <c r="CM17" s="48">
        <f t="shared" si="7"/>
        <v>0</v>
      </c>
      <c r="CN17" s="48">
        <f t="shared" si="7"/>
        <v>0</v>
      </c>
      <c r="CO17" s="48">
        <f t="shared" si="7"/>
        <v>0</v>
      </c>
      <c r="CP17" s="48">
        <f t="shared" si="7"/>
        <v>0</v>
      </c>
      <c r="CQ17" s="48">
        <f t="shared" si="7"/>
        <v>0</v>
      </c>
      <c r="CR17" s="48">
        <f t="shared" si="7"/>
        <v>0</v>
      </c>
      <c r="CS17" s="48">
        <f t="shared" si="7"/>
        <v>0</v>
      </c>
      <c r="CT17" s="48">
        <f t="shared" si="7"/>
        <v>0</v>
      </c>
      <c r="CU17" s="48">
        <f t="shared" si="7"/>
        <v>0</v>
      </c>
      <c r="CV17" s="48">
        <f t="shared" si="7"/>
        <v>0</v>
      </c>
      <c r="CW17" s="48">
        <f t="shared" si="7"/>
        <v>0</v>
      </c>
      <c r="CX17" s="48">
        <f t="shared" si="7"/>
        <v>0</v>
      </c>
      <c r="CY17" s="48">
        <f t="shared" si="7"/>
        <v>0</v>
      </c>
      <c r="CZ17" s="48">
        <f t="shared" si="7"/>
        <v>0</v>
      </c>
      <c r="DA17" s="48">
        <f t="shared" si="7"/>
        <v>0</v>
      </c>
      <c r="DB17" s="48">
        <f t="shared" si="7"/>
        <v>0</v>
      </c>
      <c r="DC17" s="48">
        <f t="shared" si="7"/>
        <v>0</v>
      </c>
    </row>
    <row r="18" spans="1:107" ht="19.5" customHeight="1" x14ac:dyDescent="0.2">
      <c r="A18" s="43" t="s">
        <v>64</v>
      </c>
      <c r="B18" s="141"/>
      <c r="C18" s="141"/>
      <c r="D18" s="141"/>
      <c r="E18" s="141"/>
      <c r="F18" s="141"/>
      <c r="G18" s="151"/>
      <c r="H18" s="202">
        <v>0.75</v>
      </c>
      <c r="I18" s="202">
        <v>0.85</v>
      </c>
      <c r="J18" s="203">
        <f>0.4*0.25+0.75</f>
        <v>0.85</v>
      </c>
      <c r="K18" s="205">
        <v>0.8</v>
      </c>
      <c r="L18" s="168">
        <f>'Site Data'!$C$12*1.1/12*(B18*$H$7+C18*$H$8+D18*$H$9+E18*$H$10)</f>
        <v>0</v>
      </c>
      <c r="M18" s="170">
        <f t="shared" ref="M18:M35" si="8">HLOOKUP($A18,$AB$16:$AU$44,29,FALSE)</f>
        <v>0</v>
      </c>
      <c r="N18" s="248">
        <f t="shared" si="2"/>
        <v>0</v>
      </c>
      <c r="O18" s="147">
        <f>MIN(F18*H18,N18)</f>
        <v>0</v>
      </c>
      <c r="P18" s="147">
        <f t="shared" ref="P18" si="9">L18+M18-O18</f>
        <v>0</v>
      </c>
      <c r="Q18" s="169">
        <f t="shared" ref="Q18:Q34" si="10">MIN(F18*I18,MIN(F18,L18+V18))</f>
        <v>0</v>
      </c>
      <c r="R18" s="169">
        <f t="shared" ref="R18:R35" si="11">MIN(F18*J18,MIN(F18,L18+X18))</f>
        <v>0</v>
      </c>
      <c r="S18" s="169">
        <f t="shared" ref="S18:S35" si="12">MIN(F18*K18,MIN(F18,L18+Z18))</f>
        <v>0</v>
      </c>
      <c r="U18" s="172">
        <f t="shared" ref="U18:U35" si="13">L18+V18-Q18</f>
        <v>0</v>
      </c>
      <c r="V18" s="170">
        <f t="shared" ref="V18:V35" si="14">HLOOKUP($A18,$AW$16:$BO$44,29,FALSE)</f>
        <v>0</v>
      </c>
      <c r="W18" s="172">
        <f t="shared" ref="W18:W35" si="15">L18+X18-R18</f>
        <v>0</v>
      </c>
      <c r="X18" s="170">
        <f t="shared" ref="X18:X35" si="16">HLOOKUP($A18,$BQ$16:$CI$44,29,FALSE)</f>
        <v>0</v>
      </c>
      <c r="Y18" s="172">
        <f t="shared" ref="Y18:Y35" si="17">L18+Z18-S18</f>
        <v>0</v>
      </c>
      <c r="Z18" s="170">
        <f t="shared" ref="Z18:Z35" si="18">HLOOKUP($A18,$CK$16:$DC$44,29,FALSE)</f>
        <v>0</v>
      </c>
      <c r="AA18" s="47"/>
      <c r="AB18" s="48">
        <f t="shared" ref="AB18:AP31" si="19">IF($G18=AB$16,$P18,0)</f>
        <v>0</v>
      </c>
      <c r="AC18" s="48">
        <f t="shared" si="19"/>
        <v>0</v>
      </c>
      <c r="AD18" s="48">
        <f t="shared" si="19"/>
        <v>0</v>
      </c>
      <c r="AE18" s="48">
        <f t="shared" si="19"/>
        <v>0</v>
      </c>
      <c r="AF18" s="48">
        <f t="shared" si="19"/>
        <v>0</v>
      </c>
      <c r="AG18" s="48">
        <f t="shared" si="19"/>
        <v>0</v>
      </c>
      <c r="AH18" s="48">
        <f t="shared" si="19"/>
        <v>0</v>
      </c>
      <c r="AI18" s="48">
        <f t="shared" si="19"/>
        <v>0</v>
      </c>
      <c r="AJ18" s="48">
        <f t="shared" si="19"/>
        <v>0</v>
      </c>
      <c r="AK18" s="48">
        <f t="shared" si="19"/>
        <v>0</v>
      </c>
      <c r="AL18" s="48">
        <f t="shared" si="19"/>
        <v>0</v>
      </c>
      <c r="AM18" s="48">
        <f t="shared" si="19"/>
        <v>0</v>
      </c>
      <c r="AN18" s="48">
        <f t="shared" si="19"/>
        <v>0</v>
      </c>
      <c r="AO18" s="48">
        <f t="shared" si="19"/>
        <v>0</v>
      </c>
      <c r="AP18" s="48">
        <f t="shared" si="19"/>
        <v>0</v>
      </c>
      <c r="AQ18" s="48">
        <f t="shared" ref="AQ18:AU35" si="20">IF($G18=AQ$16,$P18,0)</f>
        <v>0</v>
      </c>
      <c r="AR18" s="48">
        <f t="shared" si="20"/>
        <v>0</v>
      </c>
      <c r="AS18" s="48">
        <f t="shared" si="20"/>
        <v>0</v>
      </c>
      <c r="AT18" s="48">
        <f t="shared" si="20"/>
        <v>0</v>
      </c>
      <c r="AU18" s="48">
        <f t="shared" si="20"/>
        <v>0</v>
      </c>
      <c r="AW18" s="48">
        <f t="shared" ref="AW18:BJ35" si="21">IF($G18=AW$16,$U18,0)</f>
        <v>0</v>
      </c>
      <c r="AX18" s="48">
        <f t="shared" ref="AX18:BF27" si="22">IF($G18=AX$16,$U18,0)</f>
        <v>0</v>
      </c>
      <c r="AY18" s="48">
        <f t="shared" si="22"/>
        <v>0</v>
      </c>
      <c r="AZ18" s="48">
        <f t="shared" si="22"/>
        <v>0</v>
      </c>
      <c r="BA18" s="48">
        <f t="shared" si="22"/>
        <v>0</v>
      </c>
      <c r="BB18" s="48">
        <f t="shared" si="22"/>
        <v>0</v>
      </c>
      <c r="BC18" s="48">
        <f t="shared" si="22"/>
        <v>0</v>
      </c>
      <c r="BD18" s="48">
        <f t="shared" si="22"/>
        <v>0</v>
      </c>
      <c r="BE18" s="48">
        <f t="shared" si="22"/>
        <v>0</v>
      </c>
      <c r="BF18" s="48">
        <f t="shared" si="22"/>
        <v>0</v>
      </c>
      <c r="BG18" s="48">
        <f t="shared" ref="BG18:BO27" si="23">IF($G18=BG$16,$U18,0)</f>
        <v>0</v>
      </c>
      <c r="BH18" s="48">
        <f t="shared" si="23"/>
        <v>0</v>
      </c>
      <c r="BI18" s="48">
        <f t="shared" si="23"/>
        <v>0</v>
      </c>
      <c r="BJ18" s="48">
        <f t="shared" si="23"/>
        <v>0</v>
      </c>
      <c r="BK18" s="48">
        <f t="shared" si="23"/>
        <v>0</v>
      </c>
      <c r="BL18" s="48">
        <f t="shared" si="23"/>
        <v>0</v>
      </c>
      <c r="BM18" s="48">
        <f t="shared" si="23"/>
        <v>0</v>
      </c>
      <c r="BN18" s="48">
        <f t="shared" si="23"/>
        <v>0</v>
      </c>
      <c r="BO18" s="48">
        <f t="shared" si="23"/>
        <v>0</v>
      </c>
      <c r="BQ18" s="48">
        <f t="shared" ref="BQ18:CD31" si="24">IF($G18=BQ$16,$W18,0)</f>
        <v>0</v>
      </c>
      <c r="BR18" s="48">
        <f t="shared" ref="BR18:BZ29" si="25">IF($G18=BR$16,$W18,0)</f>
        <v>0</v>
      </c>
      <c r="BS18" s="48">
        <f t="shared" si="25"/>
        <v>0</v>
      </c>
      <c r="BT18" s="48">
        <f t="shared" si="25"/>
        <v>0</v>
      </c>
      <c r="BU18" s="48">
        <f t="shared" si="25"/>
        <v>0</v>
      </c>
      <c r="BV18" s="48">
        <f t="shared" si="25"/>
        <v>0</v>
      </c>
      <c r="BW18" s="48">
        <f t="shared" si="25"/>
        <v>0</v>
      </c>
      <c r="BX18" s="48">
        <f t="shared" si="25"/>
        <v>0</v>
      </c>
      <c r="BY18" s="48">
        <f t="shared" si="25"/>
        <v>0</v>
      </c>
      <c r="BZ18" s="48">
        <f t="shared" si="25"/>
        <v>0</v>
      </c>
      <c r="CA18" s="48">
        <f t="shared" ref="CA18:CI29" si="26">IF($G18=CA$16,$W18,0)</f>
        <v>0</v>
      </c>
      <c r="CB18" s="48">
        <f t="shared" si="26"/>
        <v>0</v>
      </c>
      <c r="CC18" s="48">
        <f t="shared" si="26"/>
        <v>0</v>
      </c>
      <c r="CD18" s="48">
        <f t="shared" si="26"/>
        <v>0</v>
      </c>
      <c r="CE18" s="48">
        <f t="shared" si="26"/>
        <v>0</v>
      </c>
      <c r="CF18" s="48">
        <f t="shared" si="26"/>
        <v>0</v>
      </c>
      <c r="CG18" s="48">
        <f t="shared" si="26"/>
        <v>0</v>
      </c>
      <c r="CH18" s="48">
        <f t="shared" si="26"/>
        <v>0</v>
      </c>
      <c r="CI18" s="48">
        <f t="shared" si="26"/>
        <v>0</v>
      </c>
      <c r="CK18" s="48">
        <f t="shared" ref="CK18:CX31" si="27">IF($G18=CK$16,$Y18,0)</f>
        <v>0</v>
      </c>
      <c r="CL18" s="48">
        <f t="shared" ref="CL18:CT29" si="28">IF($G18=CL$16,$Y18,0)</f>
        <v>0</v>
      </c>
      <c r="CM18" s="48">
        <f t="shared" si="28"/>
        <v>0</v>
      </c>
      <c r="CN18" s="48">
        <f t="shared" si="28"/>
        <v>0</v>
      </c>
      <c r="CO18" s="48">
        <f t="shared" si="28"/>
        <v>0</v>
      </c>
      <c r="CP18" s="48">
        <f t="shared" si="28"/>
        <v>0</v>
      </c>
      <c r="CQ18" s="48">
        <f t="shared" si="28"/>
        <v>0</v>
      </c>
      <c r="CR18" s="48">
        <f t="shared" si="28"/>
        <v>0</v>
      </c>
      <c r="CS18" s="48">
        <f t="shared" si="28"/>
        <v>0</v>
      </c>
      <c r="CT18" s="48">
        <f t="shared" si="28"/>
        <v>0</v>
      </c>
      <c r="CU18" s="48">
        <f t="shared" ref="CU18:DC29" si="29">IF($G18=CU$16,$Y18,0)</f>
        <v>0</v>
      </c>
      <c r="CV18" s="48">
        <f t="shared" si="29"/>
        <v>0</v>
      </c>
      <c r="CW18" s="48">
        <f t="shared" si="29"/>
        <v>0</v>
      </c>
      <c r="CX18" s="48">
        <f t="shared" si="29"/>
        <v>0</v>
      </c>
      <c r="CY18" s="48">
        <f t="shared" si="29"/>
        <v>0</v>
      </c>
      <c r="CZ18" s="48">
        <f t="shared" si="29"/>
        <v>0</v>
      </c>
      <c r="DA18" s="48">
        <f t="shared" si="29"/>
        <v>0</v>
      </c>
      <c r="DB18" s="48">
        <f t="shared" si="29"/>
        <v>0</v>
      </c>
      <c r="DC18" s="48">
        <f t="shared" si="29"/>
        <v>0</v>
      </c>
    </row>
    <row r="19" spans="1:107" ht="18.600000000000001" customHeight="1" x14ac:dyDescent="0.2">
      <c r="A19" s="43" t="s">
        <v>65</v>
      </c>
      <c r="B19" s="44"/>
      <c r="C19" s="44"/>
      <c r="D19" s="44"/>
      <c r="E19" s="44"/>
      <c r="F19" s="44"/>
      <c r="G19" s="46"/>
      <c r="H19" s="164">
        <v>0.6</v>
      </c>
      <c r="I19" s="164">
        <v>0.85</v>
      </c>
      <c r="J19" s="164">
        <v>0.75</v>
      </c>
      <c r="K19" s="205">
        <v>0.8</v>
      </c>
      <c r="L19" s="168">
        <f>'Site Data'!$C$12*1.1/12*(B19*$H$7+C19*$H$8+D19*$H$9+E19*$H$10)</f>
        <v>0</v>
      </c>
      <c r="M19" s="170">
        <f t="shared" si="8"/>
        <v>0</v>
      </c>
      <c r="N19" s="168">
        <f t="shared" si="2"/>
        <v>0</v>
      </c>
      <c r="O19" s="147">
        <f t="shared" ref="O19:O35" si="30">MIN(F19*H19,N19)</f>
        <v>0</v>
      </c>
      <c r="P19" s="45">
        <f t="shared" si="3"/>
        <v>0</v>
      </c>
      <c r="Q19" s="169">
        <f t="shared" si="10"/>
        <v>0</v>
      </c>
      <c r="R19" s="169">
        <f t="shared" si="11"/>
        <v>0</v>
      </c>
      <c r="S19" s="169">
        <f t="shared" si="12"/>
        <v>0</v>
      </c>
      <c r="U19" s="172">
        <f t="shared" si="13"/>
        <v>0</v>
      </c>
      <c r="V19" s="170">
        <f t="shared" si="14"/>
        <v>0</v>
      </c>
      <c r="W19" s="172">
        <f t="shared" si="15"/>
        <v>0</v>
      </c>
      <c r="X19" s="170">
        <f t="shared" si="16"/>
        <v>0</v>
      </c>
      <c r="Y19" s="172">
        <f t="shared" si="17"/>
        <v>0</v>
      </c>
      <c r="Z19" s="170">
        <f t="shared" si="18"/>
        <v>0</v>
      </c>
      <c r="AA19" s="47"/>
      <c r="AB19" s="48">
        <f t="shared" si="19"/>
        <v>0</v>
      </c>
      <c r="AC19" s="48">
        <f t="shared" si="19"/>
        <v>0</v>
      </c>
      <c r="AD19" s="48">
        <f t="shared" si="19"/>
        <v>0</v>
      </c>
      <c r="AE19" s="48">
        <f t="shared" si="19"/>
        <v>0</v>
      </c>
      <c r="AF19" s="48">
        <f t="shared" si="19"/>
        <v>0</v>
      </c>
      <c r="AG19" s="48">
        <f t="shared" si="19"/>
        <v>0</v>
      </c>
      <c r="AH19" s="48">
        <f t="shared" si="19"/>
        <v>0</v>
      </c>
      <c r="AI19" s="48">
        <f t="shared" si="19"/>
        <v>0</v>
      </c>
      <c r="AJ19" s="48">
        <f t="shared" si="19"/>
        <v>0</v>
      </c>
      <c r="AK19" s="48">
        <f t="shared" si="19"/>
        <v>0</v>
      </c>
      <c r="AL19" s="48">
        <f t="shared" si="19"/>
        <v>0</v>
      </c>
      <c r="AM19" s="48">
        <f t="shared" si="19"/>
        <v>0</v>
      </c>
      <c r="AN19" s="48">
        <f t="shared" si="19"/>
        <v>0</v>
      </c>
      <c r="AO19" s="48">
        <f t="shared" si="19"/>
        <v>0</v>
      </c>
      <c r="AP19" s="48">
        <f t="shared" si="19"/>
        <v>0</v>
      </c>
      <c r="AQ19" s="48">
        <f t="shared" si="20"/>
        <v>0</v>
      </c>
      <c r="AR19" s="48">
        <f t="shared" si="20"/>
        <v>0</v>
      </c>
      <c r="AS19" s="48">
        <f t="shared" si="20"/>
        <v>0</v>
      </c>
      <c r="AT19" s="48">
        <f t="shared" si="20"/>
        <v>0</v>
      </c>
      <c r="AU19" s="48">
        <f t="shared" si="20"/>
        <v>0</v>
      </c>
      <c r="AW19" s="48">
        <f t="shared" si="21"/>
        <v>0</v>
      </c>
      <c r="AX19" s="48">
        <f t="shared" si="22"/>
        <v>0</v>
      </c>
      <c r="AY19" s="48">
        <f t="shared" si="22"/>
        <v>0</v>
      </c>
      <c r="AZ19" s="48">
        <f t="shared" si="22"/>
        <v>0</v>
      </c>
      <c r="BA19" s="48">
        <f t="shared" si="22"/>
        <v>0</v>
      </c>
      <c r="BB19" s="48">
        <f t="shared" si="22"/>
        <v>0</v>
      </c>
      <c r="BC19" s="48">
        <f t="shared" si="22"/>
        <v>0</v>
      </c>
      <c r="BD19" s="48">
        <f t="shared" si="22"/>
        <v>0</v>
      </c>
      <c r="BE19" s="48">
        <f t="shared" si="22"/>
        <v>0</v>
      </c>
      <c r="BF19" s="48">
        <f t="shared" si="22"/>
        <v>0</v>
      </c>
      <c r="BG19" s="48">
        <f t="shared" si="23"/>
        <v>0</v>
      </c>
      <c r="BH19" s="48">
        <f t="shared" si="23"/>
        <v>0</v>
      </c>
      <c r="BI19" s="48">
        <f t="shared" si="23"/>
        <v>0</v>
      </c>
      <c r="BJ19" s="48">
        <f t="shared" si="23"/>
        <v>0</v>
      </c>
      <c r="BK19" s="48">
        <f t="shared" si="23"/>
        <v>0</v>
      </c>
      <c r="BL19" s="48">
        <f t="shared" si="23"/>
        <v>0</v>
      </c>
      <c r="BM19" s="48">
        <f t="shared" si="23"/>
        <v>0</v>
      </c>
      <c r="BN19" s="48">
        <f t="shared" si="23"/>
        <v>0</v>
      </c>
      <c r="BO19" s="48">
        <f t="shared" si="23"/>
        <v>0</v>
      </c>
      <c r="BQ19" s="48">
        <f t="shared" si="24"/>
        <v>0</v>
      </c>
      <c r="BR19" s="48">
        <f t="shared" si="25"/>
        <v>0</v>
      </c>
      <c r="BS19" s="48">
        <f t="shared" si="25"/>
        <v>0</v>
      </c>
      <c r="BT19" s="48">
        <f t="shared" si="25"/>
        <v>0</v>
      </c>
      <c r="BU19" s="48">
        <f t="shared" si="25"/>
        <v>0</v>
      </c>
      <c r="BV19" s="48">
        <f t="shared" si="25"/>
        <v>0</v>
      </c>
      <c r="BW19" s="48">
        <f t="shared" si="25"/>
        <v>0</v>
      </c>
      <c r="BX19" s="48">
        <f t="shared" si="25"/>
        <v>0</v>
      </c>
      <c r="BY19" s="48">
        <f t="shared" si="25"/>
        <v>0</v>
      </c>
      <c r="BZ19" s="48">
        <f t="shared" si="25"/>
        <v>0</v>
      </c>
      <c r="CA19" s="48">
        <f t="shared" si="26"/>
        <v>0</v>
      </c>
      <c r="CB19" s="48">
        <f t="shared" si="26"/>
        <v>0</v>
      </c>
      <c r="CC19" s="48">
        <f t="shared" si="26"/>
        <v>0</v>
      </c>
      <c r="CD19" s="48">
        <f t="shared" si="26"/>
        <v>0</v>
      </c>
      <c r="CE19" s="48">
        <f t="shared" si="26"/>
        <v>0</v>
      </c>
      <c r="CF19" s="48">
        <f t="shared" si="26"/>
        <v>0</v>
      </c>
      <c r="CG19" s="48">
        <f t="shared" si="26"/>
        <v>0</v>
      </c>
      <c r="CH19" s="48">
        <f t="shared" si="26"/>
        <v>0</v>
      </c>
      <c r="CI19" s="48">
        <f t="shared" si="26"/>
        <v>0</v>
      </c>
      <c r="CK19" s="48">
        <f t="shared" si="27"/>
        <v>0</v>
      </c>
      <c r="CL19" s="48">
        <f t="shared" si="28"/>
        <v>0</v>
      </c>
      <c r="CM19" s="48">
        <f t="shared" si="28"/>
        <v>0</v>
      </c>
      <c r="CN19" s="48">
        <f t="shared" si="28"/>
        <v>0</v>
      </c>
      <c r="CO19" s="48">
        <f t="shared" si="28"/>
        <v>0</v>
      </c>
      <c r="CP19" s="48">
        <f t="shared" si="28"/>
        <v>0</v>
      </c>
      <c r="CQ19" s="48">
        <f t="shared" si="28"/>
        <v>0</v>
      </c>
      <c r="CR19" s="48">
        <f t="shared" si="28"/>
        <v>0</v>
      </c>
      <c r="CS19" s="48">
        <f t="shared" si="28"/>
        <v>0</v>
      </c>
      <c r="CT19" s="48">
        <f t="shared" si="28"/>
        <v>0</v>
      </c>
      <c r="CU19" s="48">
        <f t="shared" si="29"/>
        <v>0</v>
      </c>
      <c r="CV19" s="48">
        <f t="shared" si="29"/>
        <v>0</v>
      </c>
      <c r="CW19" s="48">
        <f t="shared" si="29"/>
        <v>0</v>
      </c>
      <c r="CX19" s="48">
        <f t="shared" si="29"/>
        <v>0</v>
      </c>
      <c r="CY19" s="48">
        <f t="shared" si="29"/>
        <v>0</v>
      </c>
      <c r="CZ19" s="48">
        <f t="shared" si="29"/>
        <v>0</v>
      </c>
      <c r="DA19" s="48">
        <f t="shared" si="29"/>
        <v>0</v>
      </c>
      <c r="DB19" s="48">
        <f t="shared" si="29"/>
        <v>0</v>
      </c>
      <c r="DC19" s="48">
        <f t="shared" si="29"/>
        <v>0</v>
      </c>
    </row>
    <row r="20" spans="1:107" ht="19.5" customHeight="1" x14ac:dyDescent="0.2">
      <c r="A20" s="43" t="s">
        <v>66</v>
      </c>
      <c r="B20" s="44"/>
      <c r="C20" s="44"/>
      <c r="D20" s="44"/>
      <c r="E20" s="44"/>
      <c r="F20" s="44"/>
      <c r="G20" s="46"/>
      <c r="H20" s="164">
        <v>1</v>
      </c>
      <c r="I20" s="202">
        <v>1</v>
      </c>
      <c r="J20" s="202">
        <v>1</v>
      </c>
      <c r="K20" s="202">
        <v>1</v>
      </c>
      <c r="L20" s="168">
        <f>'Site Data'!$C$12*1.1/12*(B20*$H$7+C20*$H$8+D20*$H$9+E20*$H$10)</f>
        <v>0</v>
      </c>
      <c r="M20" s="170">
        <f t="shared" si="8"/>
        <v>0</v>
      </c>
      <c r="N20" s="168">
        <f t="shared" si="2"/>
        <v>0</v>
      </c>
      <c r="O20" s="147">
        <f t="shared" si="30"/>
        <v>0</v>
      </c>
      <c r="P20" s="45">
        <f t="shared" si="3"/>
        <v>0</v>
      </c>
      <c r="Q20" s="169">
        <f t="shared" si="10"/>
        <v>0</v>
      </c>
      <c r="R20" s="169">
        <f t="shared" si="11"/>
        <v>0</v>
      </c>
      <c r="S20" s="169">
        <f t="shared" si="12"/>
        <v>0</v>
      </c>
      <c r="U20" s="172">
        <f t="shared" si="13"/>
        <v>0</v>
      </c>
      <c r="V20" s="170">
        <f t="shared" si="14"/>
        <v>0</v>
      </c>
      <c r="W20" s="172">
        <f t="shared" si="15"/>
        <v>0</v>
      </c>
      <c r="X20" s="170">
        <f t="shared" si="16"/>
        <v>0</v>
      </c>
      <c r="Y20" s="172">
        <f t="shared" si="17"/>
        <v>0</v>
      </c>
      <c r="Z20" s="170">
        <f t="shared" si="18"/>
        <v>0</v>
      </c>
      <c r="AA20" s="47"/>
      <c r="AB20" s="48">
        <f t="shared" si="19"/>
        <v>0</v>
      </c>
      <c r="AC20" s="48">
        <f t="shared" si="19"/>
        <v>0</v>
      </c>
      <c r="AD20" s="48">
        <f t="shared" si="19"/>
        <v>0</v>
      </c>
      <c r="AE20" s="48">
        <f t="shared" si="19"/>
        <v>0</v>
      </c>
      <c r="AF20" s="48">
        <f t="shared" si="19"/>
        <v>0</v>
      </c>
      <c r="AG20" s="48">
        <f t="shared" si="19"/>
        <v>0</v>
      </c>
      <c r="AH20" s="48">
        <f t="shared" si="19"/>
        <v>0</v>
      </c>
      <c r="AI20" s="48">
        <f t="shared" si="19"/>
        <v>0</v>
      </c>
      <c r="AJ20" s="48">
        <f t="shared" si="19"/>
        <v>0</v>
      </c>
      <c r="AK20" s="48">
        <f t="shared" si="19"/>
        <v>0</v>
      </c>
      <c r="AL20" s="48">
        <f t="shared" si="19"/>
        <v>0</v>
      </c>
      <c r="AM20" s="48">
        <f t="shared" si="19"/>
        <v>0</v>
      </c>
      <c r="AN20" s="48">
        <f t="shared" si="19"/>
        <v>0</v>
      </c>
      <c r="AO20" s="48">
        <f t="shared" si="19"/>
        <v>0</v>
      </c>
      <c r="AP20" s="48">
        <f t="shared" si="19"/>
        <v>0</v>
      </c>
      <c r="AQ20" s="48">
        <f t="shared" si="20"/>
        <v>0</v>
      </c>
      <c r="AR20" s="48">
        <f t="shared" si="20"/>
        <v>0</v>
      </c>
      <c r="AS20" s="48">
        <f t="shared" si="20"/>
        <v>0</v>
      </c>
      <c r="AT20" s="48">
        <f t="shared" si="20"/>
        <v>0</v>
      </c>
      <c r="AU20" s="48">
        <f t="shared" si="20"/>
        <v>0</v>
      </c>
      <c r="AW20" s="48">
        <f t="shared" si="21"/>
        <v>0</v>
      </c>
      <c r="AX20" s="48">
        <f t="shared" si="22"/>
        <v>0</v>
      </c>
      <c r="AY20" s="48">
        <f t="shared" si="22"/>
        <v>0</v>
      </c>
      <c r="AZ20" s="48">
        <f t="shared" si="22"/>
        <v>0</v>
      </c>
      <c r="BA20" s="48">
        <f t="shared" si="22"/>
        <v>0</v>
      </c>
      <c r="BB20" s="48">
        <f t="shared" si="22"/>
        <v>0</v>
      </c>
      <c r="BC20" s="48">
        <f t="shared" si="22"/>
        <v>0</v>
      </c>
      <c r="BD20" s="48">
        <f t="shared" si="22"/>
        <v>0</v>
      </c>
      <c r="BE20" s="48">
        <f t="shared" si="22"/>
        <v>0</v>
      </c>
      <c r="BF20" s="48">
        <f t="shared" si="22"/>
        <v>0</v>
      </c>
      <c r="BG20" s="48">
        <f t="shared" si="23"/>
        <v>0</v>
      </c>
      <c r="BH20" s="48">
        <f t="shared" si="23"/>
        <v>0</v>
      </c>
      <c r="BI20" s="48">
        <f t="shared" si="23"/>
        <v>0</v>
      </c>
      <c r="BJ20" s="48">
        <f t="shared" si="23"/>
        <v>0</v>
      </c>
      <c r="BK20" s="48">
        <f t="shared" si="23"/>
        <v>0</v>
      </c>
      <c r="BL20" s="48">
        <f t="shared" si="23"/>
        <v>0</v>
      </c>
      <c r="BM20" s="48">
        <f t="shared" si="23"/>
        <v>0</v>
      </c>
      <c r="BN20" s="48">
        <f t="shared" si="23"/>
        <v>0</v>
      </c>
      <c r="BO20" s="48">
        <f t="shared" si="23"/>
        <v>0</v>
      </c>
      <c r="BQ20" s="48">
        <f t="shared" si="24"/>
        <v>0</v>
      </c>
      <c r="BR20" s="48">
        <f t="shared" si="25"/>
        <v>0</v>
      </c>
      <c r="BS20" s="48">
        <f t="shared" si="25"/>
        <v>0</v>
      </c>
      <c r="BT20" s="48">
        <f t="shared" si="25"/>
        <v>0</v>
      </c>
      <c r="BU20" s="48">
        <f t="shared" si="25"/>
        <v>0</v>
      </c>
      <c r="BV20" s="48">
        <f t="shared" si="25"/>
        <v>0</v>
      </c>
      <c r="BW20" s="48">
        <f t="shared" si="25"/>
        <v>0</v>
      </c>
      <c r="BX20" s="48">
        <f t="shared" si="25"/>
        <v>0</v>
      </c>
      <c r="BY20" s="48">
        <f t="shared" si="25"/>
        <v>0</v>
      </c>
      <c r="BZ20" s="48">
        <f t="shared" si="25"/>
        <v>0</v>
      </c>
      <c r="CA20" s="48">
        <f t="shared" si="26"/>
        <v>0</v>
      </c>
      <c r="CB20" s="48">
        <f t="shared" si="26"/>
        <v>0</v>
      </c>
      <c r="CC20" s="48">
        <f t="shared" si="26"/>
        <v>0</v>
      </c>
      <c r="CD20" s="48">
        <f t="shared" si="26"/>
        <v>0</v>
      </c>
      <c r="CE20" s="48">
        <f t="shared" si="26"/>
        <v>0</v>
      </c>
      <c r="CF20" s="48">
        <f t="shared" si="26"/>
        <v>0</v>
      </c>
      <c r="CG20" s="48">
        <f t="shared" si="26"/>
        <v>0</v>
      </c>
      <c r="CH20" s="48">
        <f t="shared" si="26"/>
        <v>0</v>
      </c>
      <c r="CI20" s="48">
        <f t="shared" si="26"/>
        <v>0</v>
      </c>
      <c r="CK20" s="48">
        <f t="shared" si="27"/>
        <v>0</v>
      </c>
      <c r="CL20" s="48">
        <f t="shared" si="28"/>
        <v>0</v>
      </c>
      <c r="CM20" s="48">
        <f t="shared" si="28"/>
        <v>0</v>
      </c>
      <c r="CN20" s="48">
        <f t="shared" si="28"/>
        <v>0</v>
      </c>
      <c r="CO20" s="48">
        <f t="shared" si="28"/>
        <v>0</v>
      </c>
      <c r="CP20" s="48">
        <f t="shared" si="28"/>
        <v>0</v>
      </c>
      <c r="CQ20" s="48">
        <f t="shared" si="28"/>
        <v>0</v>
      </c>
      <c r="CR20" s="48">
        <f t="shared" si="28"/>
        <v>0</v>
      </c>
      <c r="CS20" s="48">
        <f t="shared" si="28"/>
        <v>0</v>
      </c>
      <c r="CT20" s="48">
        <f t="shared" si="28"/>
        <v>0</v>
      </c>
      <c r="CU20" s="48">
        <f t="shared" si="29"/>
        <v>0</v>
      </c>
      <c r="CV20" s="48">
        <f t="shared" si="29"/>
        <v>0</v>
      </c>
      <c r="CW20" s="48">
        <f t="shared" si="29"/>
        <v>0</v>
      </c>
      <c r="CX20" s="48">
        <f t="shared" si="29"/>
        <v>0</v>
      </c>
      <c r="CY20" s="48">
        <f t="shared" si="29"/>
        <v>0</v>
      </c>
      <c r="CZ20" s="48">
        <f t="shared" si="29"/>
        <v>0</v>
      </c>
      <c r="DA20" s="48">
        <f t="shared" si="29"/>
        <v>0</v>
      </c>
      <c r="DB20" s="48">
        <f t="shared" si="29"/>
        <v>0</v>
      </c>
      <c r="DC20" s="48">
        <f t="shared" si="29"/>
        <v>0</v>
      </c>
    </row>
    <row r="21" spans="1:107" ht="19.5" customHeight="1" x14ac:dyDescent="0.2">
      <c r="A21" s="43" t="s">
        <v>67</v>
      </c>
      <c r="B21" s="44"/>
      <c r="C21" s="44"/>
      <c r="D21" s="44"/>
      <c r="E21" s="44"/>
      <c r="F21" s="44"/>
      <c r="G21" s="46"/>
      <c r="H21" s="164">
        <v>0.3</v>
      </c>
      <c r="I21" s="164">
        <v>0.8</v>
      </c>
      <c r="J21" s="164">
        <v>0.45</v>
      </c>
      <c r="K21" s="164">
        <v>0.3</v>
      </c>
      <c r="L21" s="168">
        <f>'Site Data'!$C$12*1.1/12*(B21*$H$7+C21*$H$8+D21*$H$9+E21*$H$10)</f>
        <v>0</v>
      </c>
      <c r="M21" s="170">
        <f t="shared" si="8"/>
        <v>0</v>
      </c>
      <c r="N21" s="168">
        <f t="shared" si="2"/>
        <v>0</v>
      </c>
      <c r="O21" s="147">
        <f t="shared" si="30"/>
        <v>0</v>
      </c>
      <c r="P21" s="45">
        <f t="shared" si="3"/>
        <v>0</v>
      </c>
      <c r="Q21" s="169">
        <f t="shared" si="10"/>
        <v>0</v>
      </c>
      <c r="R21" s="169">
        <f t="shared" si="11"/>
        <v>0</v>
      </c>
      <c r="S21" s="169">
        <f t="shared" si="12"/>
        <v>0</v>
      </c>
      <c r="U21" s="172">
        <f t="shared" si="13"/>
        <v>0</v>
      </c>
      <c r="V21" s="170">
        <f t="shared" si="14"/>
        <v>0</v>
      </c>
      <c r="W21" s="172">
        <f t="shared" si="15"/>
        <v>0</v>
      </c>
      <c r="X21" s="170">
        <f t="shared" si="16"/>
        <v>0</v>
      </c>
      <c r="Y21" s="172">
        <f t="shared" si="17"/>
        <v>0</v>
      </c>
      <c r="Z21" s="170">
        <f t="shared" si="18"/>
        <v>0</v>
      </c>
      <c r="AA21" s="47"/>
      <c r="AB21" s="48">
        <f t="shared" si="19"/>
        <v>0</v>
      </c>
      <c r="AC21" s="48">
        <f t="shared" si="19"/>
        <v>0</v>
      </c>
      <c r="AD21" s="48">
        <f t="shared" si="19"/>
        <v>0</v>
      </c>
      <c r="AE21" s="48">
        <f t="shared" si="19"/>
        <v>0</v>
      </c>
      <c r="AF21" s="48">
        <f t="shared" si="19"/>
        <v>0</v>
      </c>
      <c r="AG21" s="48">
        <f t="shared" si="19"/>
        <v>0</v>
      </c>
      <c r="AH21" s="48">
        <f t="shared" si="19"/>
        <v>0</v>
      </c>
      <c r="AI21" s="48">
        <f t="shared" si="19"/>
        <v>0</v>
      </c>
      <c r="AJ21" s="48">
        <f t="shared" si="19"/>
        <v>0</v>
      </c>
      <c r="AK21" s="48">
        <f t="shared" si="19"/>
        <v>0</v>
      </c>
      <c r="AL21" s="48">
        <f t="shared" si="19"/>
        <v>0</v>
      </c>
      <c r="AM21" s="48">
        <f t="shared" si="19"/>
        <v>0</v>
      </c>
      <c r="AN21" s="48">
        <f t="shared" si="19"/>
        <v>0</v>
      </c>
      <c r="AO21" s="48">
        <f t="shared" si="19"/>
        <v>0</v>
      </c>
      <c r="AP21" s="48">
        <f t="shared" si="19"/>
        <v>0</v>
      </c>
      <c r="AQ21" s="48">
        <f t="shared" si="20"/>
        <v>0</v>
      </c>
      <c r="AR21" s="48">
        <f t="shared" si="20"/>
        <v>0</v>
      </c>
      <c r="AS21" s="48">
        <f t="shared" si="20"/>
        <v>0</v>
      </c>
      <c r="AT21" s="48">
        <f t="shared" si="20"/>
        <v>0</v>
      </c>
      <c r="AU21" s="48">
        <f t="shared" si="20"/>
        <v>0</v>
      </c>
      <c r="AW21" s="48">
        <f t="shared" si="21"/>
        <v>0</v>
      </c>
      <c r="AX21" s="48">
        <f t="shared" si="22"/>
        <v>0</v>
      </c>
      <c r="AY21" s="48">
        <f t="shared" si="22"/>
        <v>0</v>
      </c>
      <c r="AZ21" s="48">
        <f t="shared" si="22"/>
        <v>0</v>
      </c>
      <c r="BA21" s="48">
        <f t="shared" si="22"/>
        <v>0</v>
      </c>
      <c r="BB21" s="48">
        <f t="shared" si="22"/>
        <v>0</v>
      </c>
      <c r="BC21" s="48">
        <f t="shared" si="22"/>
        <v>0</v>
      </c>
      <c r="BD21" s="48">
        <f t="shared" si="22"/>
        <v>0</v>
      </c>
      <c r="BE21" s="48">
        <f t="shared" si="22"/>
        <v>0</v>
      </c>
      <c r="BF21" s="48">
        <f t="shared" si="22"/>
        <v>0</v>
      </c>
      <c r="BG21" s="48">
        <f t="shared" si="23"/>
        <v>0</v>
      </c>
      <c r="BH21" s="48">
        <f t="shared" si="23"/>
        <v>0</v>
      </c>
      <c r="BI21" s="48">
        <f t="shared" si="23"/>
        <v>0</v>
      </c>
      <c r="BJ21" s="48">
        <f t="shared" si="23"/>
        <v>0</v>
      </c>
      <c r="BK21" s="48">
        <f t="shared" si="23"/>
        <v>0</v>
      </c>
      <c r="BL21" s="48">
        <f t="shared" si="23"/>
        <v>0</v>
      </c>
      <c r="BM21" s="48">
        <f t="shared" si="23"/>
        <v>0</v>
      </c>
      <c r="BN21" s="48">
        <f t="shared" si="23"/>
        <v>0</v>
      </c>
      <c r="BO21" s="48">
        <f t="shared" si="23"/>
        <v>0</v>
      </c>
      <c r="BQ21" s="48">
        <f t="shared" si="24"/>
        <v>0</v>
      </c>
      <c r="BR21" s="48">
        <f t="shared" si="25"/>
        <v>0</v>
      </c>
      <c r="BS21" s="48">
        <f t="shared" si="25"/>
        <v>0</v>
      </c>
      <c r="BT21" s="48">
        <f t="shared" si="25"/>
        <v>0</v>
      </c>
      <c r="BU21" s="48">
        <f t="shared" si="25"/>
        <v>0</v>
      </c>
      <c r="BV21" s="48">
        <f t="shared" si="25"/>
        <v>0</v>
      </c>
      <c r="BW21" s="48">
        <f t="shared" si="25"/>
        <v>0</v>
      </c>
      <c r="BX21" s="48">
        <f t="shared" si="25"/>
        <v>0</v>
      </c>
      <c r="BY21" s="48">
        <f t="shared" si="25"/>
        <v>0</v>
      </c>
      <c r="BZ21" s="48">
        <f t="shared" si="25"/>
        <v>0</v>
      </c>
      <c r="CA21" s="48">
        <f t="shared" si="26"/>
        <v>0</v>
      </c>
      <c r="CB21" s="48">
        <f t="shared" si="26"/>
        <v>0</v>
      </c>
      <c r="CC21" s="48">
        <f t="shared" si="26"/>
        <v>0</v>
      </c>
      <c r="CD21" s="48">
        <f t="shared" si="26"/>
        <v>0</v>
      </c>
      <c r="CE21" s="48">
        <f t="shared" si="26"/>
        <v>0</v>
      </c>
      <c r="CF21" s="48">
        <f t="shared" si="26"/>
        <v>0</v>
      </c>
      <c r="CG21" s="48">
        <f t="shared" si="26"/>
        <v>0</v>
      </c>
      <c r="CH21" s="48">
        <f t="shared" si="26"/>
        <v>0</v>
      </c>
      <c r="CI21" s="48">
        <f t="shared" si="26"/>
        <v>0</v>
      </c>
      <c r="CK21" s="48">
        <f t="shared" si="27"/>
        <v>0</v>
      </c>
      <c r="CL21" s="48">
        <f t="shared" si="28"/>
        <v>0</v>
      </c>
      <c r="CM21" s="48">
        <f t="shared" si="28"/>
        <v>0</v>
      </c>
      <c r="CN21" s="48">
        <f t="shared" si="28"/>
        <v>0</v>
      </c>
      <c r="CO21" s="48">
        <f t="shared" si="28"/>
        <v>0</v>
      </c>
      <c r="CP21" s="48">
        <f t="shared" si="28"/>
        <v>0</v>
      </c>
      <c r="CQ21" s="48">
        <f t="shared" si="28"/>
        <v>0</v>
      </c>
      <c r="CR21" s="48">
        <f t="shared" si="28"/>
        <v>0</v>
      </c>
      <c r="CS21" s="48">
        <f t="shared" si="28"/>
        <v>0</v>
      </c>
      <c r="CT21" s="48">
        <f t="shared" si="28"/>
        <v>0</v>
      </c>
      <c r="CU21" s="48">
        <f t="shared" si="29"/>
        <v>0</v>
      </c>
      <c r="CV21" s="48">
        <f t="shared" si="29"/>
        <v>0</v>
      </c>
      <c r="CW21" s="48">
        <f t="shared" si="29"/>
        <v>0</v>
      </c>
      <c r="CX21" s="48">
        <f t="shared" si="29"/>
        <v>0</v>
      </c>
      <c r="CY21" s="48">
        <f t="shared" si="29"/>
        <v>0</v>
      </c>
      <c r="CZ21" s="48">
        <f t="shared" si="29"/>
        <v>0</v>
      </c>
      <c r="DA21" s="48">
        <f t="shared" si="29"/>
        <v>0</v>
      </c>
      <c r="DB21" s="48">
        <f t="shared" si="29"/>
        <v>0</v>
      </c>
      <c r="DC21" s="48">
        <f t="shared" si="29"/>
        <v>0</v>
      </c>
    </row>
    <row r="22" spans="1:107" ht="19.5" customHeight="1" x14ac:dyDescent="0.2">
      <c r="A22" s="43" t="s">
        <v>68</v>
      </c>
      <c r="B22" s="44"/>
      <c r="C22" s="44"/>
      <c r="D22" s="44"/>
      <c r="E22" s="44"/>
      <c r="F22" s="44"/>
      <c r="G22" s="46"/>
      <c r="H22" s="164">
        <v>1</v>
      </c>
      <c r="I22" s="202">
        <v>1</v>
      </c>
      <c r="J22" s="202">
        <v>1</v>
      </c>
      <c r="K22" s="202">
        <v>1</v>
      </c>
      <c r="L22" s="168">
        <f>'Site Data'!$C$12*1.1/12*(B22*$H$7+C22*$H$8+D22*$H$9+E22*$H$10)</f>
        <v>0</v>
      </c>
      <c r="M22" s="170">
        <f t="shared" si="8"/>
        <v>0</v>
      </c>
      <c r="N22" s="168">
        <f t="shared" si="2"/>
        <v>0</v>
      </c>
      <c r="O22" s="147">
        <f t="shared" si="30"/>
        <v>0</v>
      </c>
      <c r="P22" s="45">
        <f t="shared" si="3"/>
        <v>0</v>
      </c>
      <c r="Q22" s="169">
        <f t="shared" si="10"/>
        <v>0</v>
      </c>
      <c r="R22" s="169">
        <f t="shared" si="11"/>
        <v>0</v>
      </c>
      <c r="S22" s="169">
        <f t="shared" si="12"/>
        <v>0</v>
      </c>
      <c r="U22" s="172">
        <f t="shared" si="13"/>
        <v>0</v>
      </c>
      <c r="V22" s="170">
        <f t="shared" si="14"/>
        <v>0</v>
      </c>
      <c r="W22" s="172">
        <f t="shared" si="15"/>
        <v>0</v>
      </c>
      <c r="X22" s="170">
        <f t="shared" si="16"/>
        <v>0</v>
      </c>
      <c r="Y22" s="172">
        <f t="shared" si="17"/>
        <v>0</v>
      </c>
      <c r="Z22" s="170">
        <f t="shared" si="18"/>
        <v>0</v>
      </c>
      <c r="AA22" s="47"/>
      <c r="AB22" s="48">
        <f t="shared" si="19"/>
        <v>0</v>
      </c>
      <c r="AC22" s="48">
        <f t="shared" si="19"/>
        <v>0</v>
      </c>
      <c r="AD22" s="48">
        <f t="shared" si="19"/>
        <v>0</v>
      </c>
      <c r="AE22" s="48">
        <f t="shared" si="19"/>
        <v>0</v>
      </c>
      <c r="AF22" s="48">
        <f t="shared" si="19"/>
        <v>0</v>
      </c>
      <c r="AG22" s="48">
        <f t="shared" si="19"/>
        <v>0</v>
      </c>
      <c r="AH22" s="48">
        <f t="shared" si="19"/>
        <v>0</v>
      </c>
      <c r="AI22" s="48">
        <f t="shared" si="19"/>
        <v>0</v>
      </c>
      <c r="AJ22" s="48">
        <f t="shared" si="19"/>
        <v>0</v>
      </c>
      <c r="AK22" s="48">
        <f t="shared" si="19"/>
        <v>0</v>
      </c>
      <c r="AL22" s="48">
        <f t="shared" si="19"/>
        <v>0</v>
      </c>
      <c r="AM22" s="48">
        <f t="shared" si="19"/>
        <v>0</v>
      </c>
      <c r="AN22" s="48">
        <f t="shared" si="19"/>
        <v>0</v>
      </c>
      <c r="AO22" s="48">
        <f t="shared" si="19"/>
        <v>0</v>
      </c>
      <c r="AP22" s="48">
        <f t="shared" si="19"/>
        <v>0</v>
      </c>
      <c r="AQ22" s="48">
        <f t="shared" si="20"/>
        <v>0</v>
      </c>
      <c r="AR22" s="48">
        <f t="shared" si="20"/>
        <v>0</v>
      </c>
      <c r="AS22" s="48">
        <f t="shared" si="20"/>
        <v>0</v>
      </c>
      <c r="AT22" s="48">
        <f t="shared" si="20"/>
        <v>0</v>
      </c>
      <c r="AU22" s="48">
        <f t="shared" si="20"/>
        <v>0</v>
      </c>
      <c r="AW22" s="48">
        <f t="shared" si="21"/>
        <v>0</v>
      </c>
      <c r="AX22" s="48">
        <f t="shared" si="22"/>
        <v>0</v>
      </c>
      <c r="AY22" s="48">
        <f t="shared" si="22"/>
        <v>0</v>
      </c>
      <c r="AZ22" s="48">
        <f t="shared" si="22"/>
        <v>0</v>
      </c>
      <c r="BA22" s="48">
        <f t="shared" si="22"/>
        <v>0</v>
      </c>
      <c r="BB22" s="48">
        <f t="shared" si="22"/>
        <v>0</v>
      </c>
      <c r="BC22" s="48">
        <f t="shared" si="22"/>
        <v>0</v>
      </c>
      <c r="BD22" s="48">
        <f t="shared" si="22"/>
        <v>0</v>
      </c>
      <c r="BE22" s="48">
        <f t="shared" si="22"/>
        <v>0</v>
      </c>
      <c r="BF22" s="48">
        <f t="shared" si="22"/>
        <v>0</v>
      </c>
      <c r="BG22" s="48">
        <f t="shared" si="23"/>
        <v>0</v>
      </c>
      <c r="BH22" s="48">
        <f t="shared" si="23"/>
        <v>0</v>
      </c>
      <c r="BI22" s="48">
        <f t="shared" si="23"/>
        <v>0</v>
      </c>
      <c r="BJ22" s="48">
        <f t="shared" si="23"/>
        <v>0</v>
      </c>
      <c r="BK22" s="48">
        <f t="shared" si="23"/>
        <v>0</v>
      </c>
      <c r="BL22" s="48">
        <f t="shared" si="23"/>
        <v>0</v>
      </c>
      <c r="BM22" s="48">
        <f t="shared" si="23"/>
        <v>0</v>
      </c>
      <c r="BN22" s="48">
        <f t="shared" si="23"/>
        <v>0</v>
      </c>
      <c r="BO22" s="48">
        <f t="shared" si="23"/>
        <v>0</v>
      </c>
      <c r="BQ22" s="48">
        <f t="shared" si="24"/>
        <v>0</v>
      </c>
      <c r="BR22" s="48">
        <f t="shared" si="25"/>
        <v>0</v>
      </c>
      <c r="BS22" s="48">
        <f t="shared" si="25"/>
        <v>0</v>
      </c>
      <c r="BT22" s="48">
        <f t="shared" si="25"/>
        <v>0</v>
      </c>
      <c r="BU22" s="48">
        <f t="shared" si="25"/>
        <v>0</v>
      </c>
      <c r="BV22" s="48">
        <f t="shared" si="25"/>
        <v>0</v>
      </c>
      <c r="BW22" s="48">
        <f t="shared" si="25"/>
        <v>0</v>
      </c>
      <c r="BX22" s="48">
        <f t="shared" si="25"/>
        <v>0</v>
      </c>
      <c r="BY22" s="48">
        <f t="shared" si="25"/>
        <v>0</v>
      </c>
      <c r="BZ22" s="48">
        <f t="shared" si="25"/>
        <v>0</v>
      </c>
      <c r="CA22" s="48">
        <f t="shared" si="26"/>
        <v>0</v>
      </c>
      <c r="CB22" s="48">
        <f t="shared" si="26"/>
        <v>0</v>
      </c>
      <c r="CC22" s="48">
        <f t="shared" si="26"/>
        <v>0</v>
      </c>
      <c r="CD22" s="48">
        <f t="shared" si="26"/>
        <v>0</v>
      </c>
      <c r="CE22" s="48">
        <f t="shared" si="26"/>
        <v>0</v>
      </c>
      <c r="CF22" s="48">
        <f t="shared" si="26"/>
        <v>0</v>
      </c>
      <c r="CG22" s="48">
        <f t="shared" si="26"/>
        <v>0</v>
      </c>
      <c r="CH22" s="48">
        <f t="shared" si="26"/>
        <v>0</v>
      </c>
      <c r="CI22" s="48">
        <f t="shared" si="26"/>
        <v>0</v>
      </c>
      <c r="CK22" s="48">
        <f t="shared" si="27"/>
        <v>0</v>
      </c>
      <c r="CL22" s="48">
        <f t="shared" si="28"/>
        <v>0</v>
      </c>
      <c r="CM22" s="48">
        <f t="shared" si="28"/>
        <v>0</v>
      </c>
      <c r="CN22" s="48">
        <f t="shared" si="28"/>
        <v>0</v>
      </c>
      <c r="CO22" s="48">
        <f t="shared" si="28"/>
        <v>0</v>
      </c>
      <c r="CP22" s="48">
        <f t="shared" si="28"/>
        <v>0</v>
      </c>
      <c r="CQ22" s="48">
        <f t="shared" si="28"/>
        <v>0</v>
      </c>
      <c r="CR22" s="48">
        <f t="shared" si="28"/>
        <v>0</v>
      </c>
      <c r="CS22" s="48">
        <f t="shared" si="28"/>
        <v>0</v>
      </c>
      <c r="CT22" s="48">
        <f t="shared" si="28"/>
        <v>0</v>
      </c>
      <c r="CU22" s="48">
        <f t="shared" si="29"/>
        <v>0</v>
      </c>
      <c r="CV22" s="48">
        <f t="shared" si="29"/>
        <v>0</v>
      </c>
      <c r="CW22" s="48">
        <f t="shared" si="29"/>
        <v>0</v>
      </c>
      <c r="CX22" s="48">
        <f t="shared" si="29"/>
        <v>0</v>
      </c>
      <c r="CY22" s="48">
        <f t="shared" si="29"/>
        <v>0</v>
      </c>
      <c r="CZ22" s="48">
        <f t="shared" si="29"/>
        <v>0</v>
      </c>
      <c r="DA22" s="48">
        <f t="shared" si="29"/>
        <v>0</v>
      </c>
      <c r="DB22" s="48">
        <f t="shared" si="29"/>
        <v>0</v>
      </c>
      <c r="DC22" s="48">
        <f t="shared" si="29"/>
        <v>0</v>
      </c>
    </row>
    <row r="23" spans="1:107" ht="19.5" customHeight="1" x14ac:dyDescent="0.2">
      <c r="A23" s="43" t="s">
        <v>69</v>
      </c>
      <c r="B23" s="44"/>
      <c r="C23" s="44"/>
      <c r="D23" s="44"/>
      <c r="E23" s="44"/>
      <c r="F23" s="44"/>
      <c r="G23" s="46"/>
      <c r="H23" s="164">
        <v>1</v>
      </c>
      <c r="I23" s="202">
        <v>1</v>
      </c>
      <c r="J23" s="202">
        <v>1</v>
      </c>
      <c r="K23" s="202">
        <v>1</v>
      </c>
      <c r="L23" s="168">
        <f>'Site Data'!$C$12*1.1/12*(B23*$H$7+C23*$H$8+D23*$H$9+E23*$H$10)</f>
        <v>0</v>
      </c>
      <c r="M23" s="170">
        <f t="shared" si="8"/>
        <v>0</v>
      </c>
      <c r="N23" s="168">
        <f t="shared" si="2"/>
        <v>0</v>
      </c>
      <c r="O23" s="147">
        <f t="shared" si="30"/>
        <v>0</v>
      </c>
      <c r="P23" s="45">
        <f t="shared" si="3"/>
        <v>0</v>
      </c>
      <c r="Q23" s="169">
        <f t="shared" si="10"/>
        <v>0</v>
      </c>
      <c r="R23" s="169">
        <f t="shared" si="11"/>
        <v>0</v>
      </c>
      <c r="S23" s="169">
        <f t="shared" si="12"/>
        <v>0</v>
      </c>
      <c r="U23" s="172">
        <f t="shared" si="13"/>
        <v>0</v>
      </c>
      <c r="V23" s="170">
        <f t="shared" si="14"/>
        <v>0</v>
      </c>
      <c r="W23" s="172">
        <f t="shared" si="15"/>
        <v>0</v>
      </c>
      <c r="X23" s="170">
        <f t="shared" si="16"/>
        <v>0</v>
      </c>
      <c r="Y23" s="172">
        <f t="shared" si="17"/>
        <v>0</v>
      </c>
      <c r="Z23" s="170">
        <f t="shared" si="18"/>
        <v>0</v>
      </c>
      <c r="AA23" s="47"/>
      <c r="AB23" s="48">
        <f t="shared" si="19"/>
        <v>0</v>
      </c>
      <c r="AC23" s="48">
        <f t="shared" si="19"/>
        <v>0</v>
      </c>
      <c r="AD23" s="48">
        <f t="shared" si="19"/>
        <v>0</v>
      </c>
      <c r="AE23" s="48">
        <f t="shared" si="19"/>
        <v>0</v>
      </c>
      <c r="AF23" s="48">
        <f t="shared" si="19"/>
        <v>0</v>
      </c>
      <c r="AG23" s="48">
        <f t="shared" si="19"/>
        <v>0</v>
      </c>
      <c r="AH23" s="48">
        <f t="shared" si="19"/>
        <v>0</v>
      </c>
      <c r="AI23" s="48">
        <f t="shared" si="19"/>
        <v>0</v>
      </c>
      <c r="AJ23" s="48">
        <f t="shared" si="19"/>
        <v>0</v>
      </c>
      <c r="AK23" s="48">
        <f t="shared" si="19"/>
        <v>0</v>
      </c>
      <c r="AL23" s="48">
        <f t="shared" si="19"/>
        <v>0</v>
      </c>
      <c r="AM23" s="48">
        <f t="shared" si="19"/>
        <v>0</v>
      </c>
      <c r="AN23" s="48">
        <f t="shared" si="19"/>
        <v>0</v>
      </c>
      <c r="AO23" s="48">
        <f t="shared" si="19"/>
        <v>0</v>
      </c>
      <c r="AP23" s="48">
        <f t="shared" si="19"/>
        <v>0</v>
      </c>
      <c r="AQ23" s="48">
        <f t="shared" si="20"/>
        <v>0</v>
      </c>
      <c r="AR23" s="48">
        <f t="shared" si="20"/>
        <v>0</v>
      </c>
      <c r="AS23" s="48">
        <f t="shared" si="20"/>
        <v>0</v>
      </c>
      <c r="AT23" s="48">
        <f t="shared" si="20"/>
        <v>0</v>
      </c>
      <c r="AU23" s="48">
        <f t="shared" si="20"/>
        <v>0</v>
      </c>
      <c r="AW23" s="48">
        <f t="shared" si="21"/>
        <v>0</v>
      </c>
      <c r="AX23" s="48">
        <f t="shared" si="22"/>
        <v>0</v>
      </c>
      <c r="AY23" s="48">
        <f t="shared" si="22"/>
        <v>0</v>
      </c>
      <c r="AZ23" s="48">
        <f t="shared" si="22"/>
        <v>0</v>
      </c>
      <c r="BA23" s="48">
        <f t="shared" si="22"/>
        <v>0</v>
      </c>
      <c r="BB23" s="48">
        <f t="shared" si="22"/>
        <v>0</v>
      </c>
      <c r="BC23" s="48">
        <f t="shared" si="22"/>
        <v>0</v>
      </c>
      <c r="BD23" s="48">
        <f t="shared" si="22"/>
        <v>0</v>
      </c>
      <c r="BE23" s="48">
        <f t="shared" si="22"/>
        <v>0</v>
      </c>
      <c r="BF23" s="48">
        <f t="shared" si="22"/>
        <v>0</v>
      </c>
      <c r="BG23" s="48">
        <f t="shared" si="23"/>
        <v>0</v>
      </c>
      <c r="BH23" s="48">
        <f t="shared" si="23"/>
        <v>0</v>
      </c>
      <c r="BI23" s="48">
        <f t="shared" si="23"/>
        <v>0</v>
      </c>
      <c r="BJ23" s="48">
        <f t="shared" si="23"/>
        <v>0</v>
      </c>
      <c r="BK23" s="48">
        <f t="shared" si="23"/>
        <v>0</v>
      </c>
      <c r="BL23" s="48">
        <f t="shared" si="23"/>
        <v>0</v>
      </c>
      <c r="BM23" s="48">
        <f t="shared" si="23"/>
        <v>0</v>
      </c>
      <c r="BN23" s="48">
        <f t="shared" si="23"/>
        <v>0</v>
      </c>
      <c r="BO23" s="48">
        <f t="shared" si="23"/>
        <v>0</v>
      </c>
      <c r="BQ23" s="48">
        <f t="shared" si="24"/>
        <v>0</v>
      </c>
      <c r="BR23" s="48">
        <f t="shared" si="25"/>
        <v>0</v>
      </c>
      <c r="BS23" s="48">
        <f t="shared" si="25"/>
        <v>0</v>
      </c>
      <c r="BT23" s="48">
        <f t="shared" si="25"/>
        <v>0</v>
      </c>
      <c r="BU23" s="48">
        <f t="shared" si="25"/>
        <v>0</v>
      </c>
      <c r="BV23" s="48">
        <f t="shared" si="25"/>
        <v>0</v>
      </c>
      <c r="BW23" s="48">
        <f t="shared" si="25"/>
        <v>0</v>
      </c>
      <c r="BX23" s="48">
        <f t="shared" si="25"/>
        <v>0</v>
      </c>
      <c r="BY23" s="48">
        <f t="shared" si="25"/>
        <v>0</v>
      </c>
      <c r="BZ23" s="48">
        <f t="shared" si="25"/>
        <v>0</v>
      </c>
      <c r="CA23" s="48">
        <f t="shared" si="26"/>
        <v>0</v>
      </c>
      <c r="CB23" s="48">
        <f t="shared" si="26"/>
        <v>0</v>
      </c>
      <c r="CC23" s="48">
        <f t="shared" si="26"/>
        <v>0</v>
      </c>
      <c r="CD23" s="48">
        <f t="shared" si="26"/>
        <v>0</v>
      </c>
      <c r="CE23" s="48">
        <f t="shared" si="26"/>
        <v>0</v>
      </c>
      <c r="CF23" s="48">
        <f t="shared" si="26"/>
        <v>0</v>
      </c>
      <c r="CG23" s="48">
        <f t="shared" si="26"/>
        <v>0</v>
      </c>
      <c r="CH23" s="48">
        <f t="shared" si="26"/>
        <v>0</v>
      </c>
      <c r="CI23" s="48">
        <f t="shared" si="26"/>
        <v>0</v>
      </c>
      <c r="CK23" s="48">
        <f t="shared" si="27"/>
        <v>0</v>
      </c>
      <c r="CL23" s="48">
        <f t="shared" si="28"/>
        <v>0</v>
      </c>
      <c r="CM23" s="48">
        <f t="shared" si="28"/>
        <v>0</v>
      </c>
      <c r="CN23" s="48">
        <f t="shared" si="28"/>
        <v>0</v>
      </c>
      <c r="CO23" s="48">
        <f t="shared" si="28"/>
        <v>0</v>
      </c>
      <c r="CP23" s="48">
        <f t="shared" si="28"/>
        <v>0</v>
      </c>
      <c r="CQ23" s="48">
        <f t="shared" si="28"/>
        <v>0</v>
      </c>
      <c r="CR23" s="48">
        <f t="shared" si="28"/>
        <v>0</v>
      </c>
      <c r="CS23" s="48">
        <f t="shared" si="28"/>
        <v>0</v>
      </c>
      <c r="CT23" s="48">
        <f t="shared" si="28"/>
        <v>0</v>
      </c>
      <c r="CU23" s="48">
        <f t="shared" si="29"/>
        <v>0</v>
      </c>
      <c r="CV23" s="48">
        <f t="shared" si="29"/>
        <v>0</v>
      </c>
      <c r="CW23" s="48">
        <f t="shared" si="29"/>
        <v>0</v>
      </c>
      <c r="CX23" s="48">
        <f t="shared" si="29"/>
        <v>0</v>
      </c>
      <c r="CY23" s="48">
        <f t="shared" si="29"/>
        <v>0</v>
      </c>
      <c r="CZ23" s="48">
        <f t="shared" si="29"/>
        <v>0</v>
      </c>
      <c r="DA23" s="48">
        <f t="shared" si="29"/>
        <v>0</v>
      </c>
      <c r="DB23" s="48">
        <f t="shared" si="29"/>
        <v>0</v>
      </c>
      <c r="DC23" s="48">
        <f t="shared" si="29"/>
        <v>0</v>
      </c>
    </row>
    <row r="24" spans="1:107" ht="19.5" customHeight="1" x14ac:dyDescent="0.2">
      <c r="A24" s="43" t="s">
        <v>70</v>
      </c>
      <c r="B24" s="44"/>
      <c r="C24" s="44"/>
      <c r="D24" s="44"/>
      <c r="E24" s="44"/>
      <c r="F24" s="44"/>
      <c r="G24" s="46"/>
      <c r="H24" s="164">
        <v>1</v>
      </c>
      <c r="I24" s="202">
        <v>1</v>
      </c>
      <c r="J24" s="202">
        <v>1</v>
      </c>
      <c r="K24" s="202">
        <v>1</v>
      </c>
      <c r="L24" s="168">
        <f>'Site Data'!$C$12*1.1/12*(B24*$H$7+C24*$H$8+D24*$H$9+E24*$H$10)</f>
        <v>0</v>
      </c>
      <c r="M24" s="170">
        <f t="shared" si="8"/>
        <v>0</v>
      </c>
      <c r="N24" s="168">
        <f t="shared" si="2"/>
        <v>0</v>
      </c>
      <c r="O24" s="147">
        <f t="shared" si="30"/>
        <v>0</v>
      </c>
      <c r="P24" s="45">
        <f t="shared" ref="P24:P32" si="31">L24+M24-O24</f>
        <v>0</v>
      </c>
      <c r="Q24" s="169">
        <f t="shared" si="10"/>
        <v>0</v>
      </c>
      <c r="R24" s="169">
        <f t="shared" si="11"/>
        <v>0</v>
      </c>
      <c r="S24" s="169">
        <f t="shared" si="12"/>
        <v>0</v>
      </c>
      <c r="U24" s="172">
        <f t="shared" si="13"/>
        <v>0</v>
      </c>
      <c r="V24" s="170">
        <f t="shared" si="14"/>
        <v>0</v>
      </c>
      <c r="W24" s="172">
        <f t="shared" si="15"/>
        <v>0</v>
      </c>
      <c r="X24" s="170">
        <f t="shared" si="16"/>
        <v>0</v>
      </c>
      <c r="Y24" s="172">
        <f t="shared" si="17"/>
        <v>0</v>
      </c>
      <c r="Z24" s="170">
        <f t="shared" si="18"/>
        <v>0</v>
      </c>
      <c r="AA24" s="47"/>
      <c r="AB24" s="48">
        <f t="shared" si="19"/>
        <v>0</v>
      </c>
      <c r="AC24" s="48">
        <f t="shared" si="19"/>
        <v>0</v>
      </c>
      <c r="AD24" s="48">
        <f t="shared" si="19"/>
        <v>0</v>
      </c>
      <c r="AE24" s="48">
        <f t="shared" si="19"/>
        <v>0</v>
      </c>
      <c r="AF24" s="48">
        <f t="shared" si="19"/>
        <v>0</v>
      </c>
      <c r="AG24" s="48">
        <f t="shared" si="19"/>
        <v>0</v>
      </c>
      <c r="AH24" s="48">
        <f t="shared" si="19"/>
        <v>0</v>
      </c>
      <c r="AI24" s="48">
        <f t="shared" si="19"/>
        <v>0</v>
      </c>
      <c r="AJ24" s="48">
        <f t="shared" si="19"/>
        <v>0</v>
      </c>
      <c r="AK24" s="48">
        <f t="shared" si="19"/>
        <v>0</v>
      </c>
      <c r="AL24" s="48">
        <f t="shared" si="19"/>
        <v>0</v>
      </c>
      <c r="AM24" s="48">
        <f t="shared" si="19"/>
        <v>0</v>
      </c>
      <c r="AN24" s="48">
        <f t="shared" si="19"/>
        <v>0</v>
      </c>
      <c r="AO24" s="48">
        <f t="shared" si="19"/>
        <v>0</v>
      </c>
      <c r="AP24" s="48">
        <f t="shared" si="19"/>
        <v>0</v>
      </c>
      <c r="AQ24" s="48">
        <f t="shared" si="20"/>
        <v>0</v>
      </c>
      <c r="AR24" s="48">
        <f t="shared" si="20"/>
        <v>0</v>
      </c>
      <c r="AS24" s="48">
        <f t="shared" si="20"/>
        <v>0</v>
      </c>
      <c r="AT24" s="48">
        <f t="shared" si="20"/>
        <v>0</v>
      </c>
      <c r="AU24" s="48">
        <f t="shared" si="20"/>
        <v>0</v>
      </c>
      <c r="AW24" s="48">
        <f t="shared" si="21"/>
        <v>0</v>
      </c>
      <c r="AX24" s="48">
        <f t="shared" si="22"/>
        <v>0</v>
      </c>
      <c r="AY24" s="48">
        <f t="shared" si="22"/>
        <v>0</v>
      </c>
      <c r="AZ24" s="48">
        <f t="shared" si="22"/>
        <v>0</v>
      </c>
      <c r="BA24" s="48">
        <f t="shared" si="22"/>
        <v>0</v>
      </c>
      <c r="BB24" s="48">
        <f t="shared" si="22"/>
        <v>0</v>
      </c>
      <c r="BC24" s="48">
        <f t="shared" si="22"/>
        <v>0</v>
      </c>
      <c r="BD24" s="48">
        <f t="shared" si="22"/>
        <v>0</v>
      </c>
      <c r="BE24" s="48">
        <f t="shared" si="22"/>
        <v>0</v>
      </c>
      <c r="BF24" s="48">
        <f t="shared" si="22"/>
        <v>0</v>
      </c>
      <c r="BG24" s="48">
        <f t="shared" si="23"/>
        <v>0</v>
      </c>
      <c r="BH24" s="48">
        <f t="shared" si="23"/>
        <v>0</v>
      </c>
      <c r="BI24" s="48">
        <f t="shared" si="23"/>
        <v>0</v>
      </c>
      <c r="BJ24" s="48">
        <f t="shared" si="23"/>
        <v>0</v>
      </c>
      <c r="BK24" s="48">
        <f t="shared" si="23"/>
        <v>0</v>
      </c>
      <c r="BL24" s="48">
        <f t="shared" si="23"/>
        <v>0</v>
      </c>
      <c r="BM24" s="48">
        <f t="shared" si="23"/>
        <v>0</v>
      </c>
      <c r="BN24" s="48">
        <f t="shared" si="23"/>
        <v>0</v>
      </c>
      <c r="BO24" s="48">
        <f t="shared" si="23"/>
        <v>0</v>
      </c>
      <c r="BQ24" s="48">
        <f t="shared" si="24"/>
        <v>0</v>
      </c>
      <c r="BR24" s="48">
        <f t="shared" si="25"/>
        <v>0</v>
      </c>
      <c r="BS24" s="48">
        <f t="shared" si="25"/>
        <v>0</v>
      </c>
      <c r="BT24" s="48">
        <f t="shared" si="25"/>
        <v>0</v>
      </c>
      <c r="BU24" s="48">
        <f t="shared" si="25"/>
        <v>0</v>
      </c>
      <c r="BV24" s="48">
        <f t="shared" si="25"/>
        <v>0</v>
      </c>
      <c r="BW24" s="48">
        <f t="shared" si="25"/>
        <v>0</v>
      </c>
      <c r="BX24" s="48">
        <f t="shared" si="25"/>
        <v>0</v>
      </c>
      <c r="BY24" s="48">
        <f t="shared" si="25"/>
        <v>0</v>
      </c>
      <c r="BZ24" s="48">
        <f t="shared" si="25"/>
        <v>0</v>
      </c>
      <c r="CA24" s="48">
        <f t="shared" si="26"/>
        <v>0</v>
      </c>
      <c r="CB24" s="48">
        <f t="shared" si="26"/>
        <v>0</v>
      </c>
      <c r="CC24" s="48">
        <f t="shared" si="26"/>
        <v>0</v>
      </c>
      <c r="CD24" s="48">
        <f t="shared" si="26"/>
        <v>0</v>
      </c>
      <c r="CE24" s="48">
        <f t="shared" si="26"/>
        <v>0</v>
      </c>
      <c r="CF24" s="48">
        <f t="shared" si="26"/>
        <v>0</v>
      </c>
      <c r="CG24" s="48">
        <f t="shared" si="26"/>
        <v>0</v>
      </c>
      <c r="CH24" s="48">
        <f t="shared" si="26"/>
        <v>0</v>
      </c>
      <c r="CI24" s="48">
        <f t="shared" si="26"/>
        <v>0</v>
      </c>
      <c r="CK24" s="48">
        <f t="shared" si="27"/>
        <v>0</v>
      </c>
      <c r="CL24" s="48">
        <f t="shared" si="28"/>
        <v>0</v>
      </c>
      <c r="CM24" s="48">
        <f t="shared" si="28"/>
        <v>0</v>
      </c>
      <c r="CN24" s="48">
        <f t="shared" si="28"/>
        <v>0</v>
      </c>
      <c r="CO24" s="48">
        <f t="shared" si="28"/>
        <v>0</v>
      </c>
      <c r="CP24" s="48">
        <f t="shared" si="28"/>
        <v>0</v>
      </c>
      <c r="CQ24" s="48">
        <f t="shared" si="28"/>
        <v>0</v>
      </c>
      <c r="CR24" s="48">
        <f t="shared" si="28"/>
        <v>0</v>
      </c>
      <c r="CS24" s="48">
        <f t="shared" si="28"/>
        <v>0</v>
      </c>
      <c r="CT24" s="48">
        <f t="shared" si="28"/>
        <v>0</v>
      </c>
      <c r="CU24" s="48">
        <f t="shared" si="29"/>
        <v>0</v>
      </c>
      <c r="CV24" s="48">
        <f t="shared" si="29"/>
        <v>0</v>
      </c>
      <c r="CW24" s="48">
        <f t="shared" si="29"/>
        <v>0</v>
      </c>
      <c r="CX24" s="48">
        <f t="shared" si="29"/>
        <v>0</v>
      </c>
      <c r="CY24" s="48">
        <f t="shared" si="29"/>
        <v>0</v>
      </c>
      <c r="CZ24" s="48">
        <f t="shared" si="29"/>
        <v>0</v>
      </c>
      <c r="DA24" s="48">
        <f t="shared" si="29"/>
        <v>0</v>
      </c>
      <c r="DB24" s="48">
        <f t="shared" si="29"/>
        <v>0</v>
      </c>
      <c r="DC24" s="48">
        <f t="shared" si="29"/>
        <v>0</v>
      </c>
    </row>
    <row r="25" spans="1:107" ht="19.5" customHeight="1" x14ac:dyDescent="0.2">
      <c r="A25" s="43" t="s">
        <v>71</v>
      </c>
      <c r="B25" s="44"/>
      <c r="C25" s="44"/>
      <c r="D25" s="44"/>
      <c r="E25" s="44"/>
      <c r="F25" s="44"/>
      <c r="G25" s="46"/>
      <c r="H25" s="164">
        <v>0.4</v>
      </c>
      <c r="I25" s="164">
        <v>0.8</v>
      </c>
      <c r="J25" s="164">
        <v>0.4</v>
      </c>
      <c r="K25" s="164">
        <v>0.4</v>
      </c>
      <c r="L25" s="168">
        <f>'Site Data'!$C$12*1.1/12*(B25*$H$7+C25*$H$8+D25*$H$9+E25*$H$10)</f>
        <v>0</v>
      </c>
      <c r="M25" s="170">
        <f t="shared" si="8"/>
        <v>0</v>
      </c>
      <c r="N25" s="168">
        <f t="shared" si="2"/>
        <v>0</v>
      </c>
      <c r="O25" s="147">
        <f t="shared" si="30"/>
        <v>0</v>
      </c>
      <c r="P25" s="45">
        <f t="shared" si="31"/>
        <v>0</v>
      </c>
      <c r="Q25" s="169">
        <f t="shared" si="10"/>
        <v>0</v>
      </c>
      <c r="R25" s="169">
        <f t="shared" si="11"/>
        <v>0</v>
      </c>
      <c r="S25" s="169">
        <f t="shared" si="12"/>
        <v>0</v>
      </c>
      <c r="U25" s="172">
        <f t="shared" si="13"/>
        <v>0</v>
      </c>
      <c r="V25" s="170">
        <f t="shared" si="14"/>
        <v>0</v>
      </c>
      <c r="W25" s="172">
        <f t="shared" si="15"/>
        <v>0</v>
      </c>
      <c r="X25" s="170">
        <f t="shared" si="16"/>
        <v>0</v>
      </c>
      <c r="Y25" s="172">
        <f t="shared" si="17"/>
        <v>0</v>
      </c>
      <c r="Z25" s="170">
        <f t="shared" si="18"/>
        <v>0</v>
      </c>
      <c r="AA25" s="47"/>
      <c r="AB25" s="48">
        <f t="shared" si="19"/>
        <v>0</v>
      </c>
      <c r="AC25" s="48">
        <f t="shared" si="19"/>
        <v>0</v>
      </c>
      <c r="AD25" s="48">
        <f t="shared" si="19"/>
        <v>0</v>
      </c>
      <c r="AE25" s="48">
        <f t="shared" si="19"/>
        <v>0</v>
      </c>
      <c r="AF25" s="48">
        <f t="shared" si="19"/>
        <v>0</v>
      </c>
      <c r="AG25" s="48">
        <f t="shared" si="19"/>
        <v>0</v>
      </c>
      <c r="AH25" s="48">
        <f t="shared" si="19"/>
        <v>0</v>
      </c>
      <c r="AI25" s="48">
        <f t="shared" si="19"/>
        <v>0</v>
      </c>
      <c r="AJ25" s="48">
        <f t="shared" si="19"/>
        <v>0</v>
      </c>
      <c r="AK25" s="48">
        <f t="shared" si="19"/>
        <v>0</v>
      </c>
      <c r="AL25" s="48">
        <f t="shared" si="19"/>
        <v>0</v>
      </c>
      <c r="AM25" s="48">
        <f t="shared" si="19"/>
        <v>0</v>
      </c>
      <c r="AN25" s="48">
        <f t="shared" si="19"/>
        <v>0</v>
      </c>
      <c r="AO25" s="48">
        <f t="shared" si="19"/>
        <v>0</v>
      </c>
      <c r="AP25" s="48">
        <f t="shared" si="19"/>
        <v>0</v>
      </c>
      <c r="AQ25" s="48">
        <f t="shared" si="20"/>
        <v>0</v>
      </c>
      <c r="AR25" s="48">
        <f t="shared" si="20"/>
        <v>0</v>
      </c>
      <c r="AS25" s="48">
        <f t="shared" si="20"/>
        <v>0</v>
      </c>
      <c r="AT25" s="48">
        <f t="shared" si="20"/>
        <v>0</v>
      </c>
      <c r="AU25" s="48">
        <f t="shared" si="20"/>
        <v>0</v>
      </c>
      <c r="AW25" s="48">
        <f t="shared" si="21"/>
        <v>0</v>
      </c>
      <c r="AX25" s="48">
        <f t="shared" si="22"/>
        <v>0</v>
      </c>
      <c r="AY25" s="48">
        <f t="shared" si="22"/>
        <v>0</v>
      </c>
      <c r="AZ25" s="48">
        <f t="shared" si="22"/>
        <v>0</v>
      </c>
      <c r="BA25" s="48">
        <f t="shared" si="22"/>
        <v>0</v>
      </c>
      <c r="BB25" s="48">
        <f t="shared" si="22"/>
        <v>0</v>
      </c>
      <c r="BC25" s="48">
        <f t="shared" si="22"/>
        <v>0</v>
      </c>
      <c r="BD25" s="48">
        <f t="shared" si="22"/>
        <v>0</v>
      </c>
      <c r="BE25" s="48">
        <f t="shared" si="22"/>
        <v>0</v>
      </c>
      <c r="BF25" s="48">
        <f t="shared" si="22"/>
        <v>0</v>
      </c>
      <c r="BG25" s="48">
        <f t="shared" si="23"/>
        <v>0</v>
      </c>
      <c r="BH25" s="48">
        <f t="shared" si="23"/>
        <v>0</v>
      </c>
      <c r="BI25" s="48">
        <f t="shared" si="23"/>
        <v>0</v>
      </c>
      <c r="BJ25" s="48">
        <f t="shared" si="23"/>
        <v>0</v>
      </c>
      <c r="BK25" s="48">
        <f t="shared" si="23"/>
        <v>0</v>
      </c>
      <c r="BL25" s="48">
        <f t="shared" si="23"/>
        <v>0</v>
      </c>
      <c r="BM25" s="48">
        <f t="shared" si="23"/>
        <v>0</v>
      </c>
      <c r="BN25" s="48">
        <f t="shared" si="23"/>
        <v>0</v>
      </c>
      <c r="BO25" s="48">
        <f t="shared" si="23"/>
        <v>0</v>
      </c>
      <c r="BQ25" s="48">
        <f t="shared" si="24"/>
        <v>0</v>
      </c>
      <c r="BR25" s="48">
        <f t="shared" si="25"/>
        <v>0</v>
      </c>
      <c r="BS25" s="48">
        <f t="shared" si="25"/>
        <v>0</v>
      </c>
      <c r="BT25" s="48">
        <f t="shared" si="25"/>
        <v>0</v>
      </c>
      <c r="BU25" s="48">
        <f t="shared" si="25"/>
        <v>0</v>
      </c>
      <c r="BV25" s="48">
        <f t="shared" si="25"/>
        <v>0</v>
      </c>
      <c r="BW25" s="48">
        <f t="shared" si="25"/>
        <v>0</v>
      </c>
      <c r="BX25" s="48">
        <f t="shared" si="25"/>
        <v>0</v>
      </c>
      <c r="BY25" s="48">
        <f t="shared" si="25"/>
        <v>0</v>
      </c>
      <c r="BZ25" s="48">
        <f t="shared" si="25"/>
        <v>0</v>
      </c>
      <c r="CA25" s="48">
        <f t="shared" si="26"/>
        <v>0</v>
      </c>
      <c r="CB25" s="48">
        <f t="shared" si="26"/>
        <v>0</v>
      </c>
      <c r="CC25" s="48">
        <f t="shared" si="26"/>
        <v>0</v>
      </c>
      <c r="CD25" s="48">
        <f t="shared" si="26"/>
        <v>0</v>
      </c>
      <c r="CE25" s="48">
        <f t="shared" si="26"/>
        <v>0</v>
      </c>
      <c r="CF25" s="48">
        <f t="shared" si="26"/>
        <v>0</v>
      </c>
      <c r="CG25" s="48">
        <f t="shared" si="26"/>
        <v>0</v>
      </c>
      <c r="CH25" s="48">
        <f t="shared" si="26"/>
        <v>0</v>
      </c>
      <c r="CI25" s="48">
        <f t="shared" si="26"/>
        <v>0</v>
      </c>
      <c r="CK25" s="48">
        <f t="shared" si="27"/>
        <v>0</v>
      </c>
      <c r="CL25" s="48">
        <f t="shared" si="28"/>
        <v>0</v>
      </c>
      <c r="CM25" s="48">
        <f t="shared" si="28"/>
        <v>0</v>
      </c>
      <c r="CN25" s="48">
        <f t="shared" si="28"/>
        <v>0</v>
      </c>
      <c r="CO25" s="48">
        <f t="shared" si="28"/>
        <v>0</v>
      </c>
      <c r="CP25" s="48">
        <f t="shared" si="28"/>
        <v>0</v>
      </c>
      <c r="CQ25" s="48">
        <f t="shared" si="28"/>
        <v>0</v>
      </c>
      <c r="CR25" s="48">
        <f t="shared" si="28"/>
        <v>0</v>
      </c>
      <c r="CS25" s="48">
        <f t="shared" si="28"/>
        <v>0</v>
      </c>
      <c r="CT25" s="48">
        <f t="shared" si="28"/>
        <v>0</v>
      </c>
      <c r="CU25" s="48">
        <f t="shared" si="29"/>
        <v>0</v>
      </c>
      <c r="CV25" s="48">
        <f t="shared" si="29"/>
        <v>0</v>
      </c>
      <c r="CW25" s="48">
        <f t="shared" si="29"/>
        <v>0</v>
      </c>
      <c r="CX25" s="48">
        <f t="shared" si="29"/>
        <v>0</v>
      </c>
      <c r="CY25" s="48">
        <f t="shared" si="29"/>
        <v>0</v>
      </c>
      <c r="CZ25" s="48">
        <f t="shared" si="29"/>
        <v>0</v>
      </c>
      <c r="DA25" s="48">
        <f t="shared" si="29"/>
        <v>0</v>
      </c>
      <c r="DB25" s="48">
        <f t="shared" si="29"/>
        <v>0</v>
      </c>
      <c r="DC25" s="48">
        <f t="shared" si="29"/>
        <v>0</v>
      </c>
    </row>
    <row r="26" spans="1:107" ht="19.5" customHeight="1" x14ac:dyDescent="0.2">
      <c r="A26" s="43" t="s">
        <v>72</v>
      </c>
      <c r="B26" s="44"/>
      <c r="C26" s="44"/>
      <c r="D26" s="44"/>
      <c r="E26" s="44"/>
      <c r="F26" s="44"/>
      <c r="G26" s="46"/>
      <c r="H26" s="164">
        <v>0.1</v>
      </c>
      <c r="I26" s="164">
        <v>0.5</v>
      </c>
      <c r="J26" s="164">
        <v>0.25</v>
      </c>
      <c r="K26" s="164">
        <v>0.3</v>
      </c>
      <c r="L26" s="168">
        <f>'Site Data'!$C$12*1.1/12*(B26*$H$7+C26*$H$8+D26*$H$9+E26*$H$10)</f>
        <v>0</v>
      </c>
      <c r="M26" s="170">
        <f t="shared" si="8"/>
        <v>0</v>
      </c>
      <c r="N26" s="168">
        <f t="shared" si="2"/>
        <v>0</v>
      </c>
      <c r="O26" s="147">
        <f t="shared" si="30"/>
        <v>0</v>
      </c>
      <c r="P26" s="45">
        <f t="shared" si="31"/>
        <v>0</v>
      </c>
      <c r="Q26" s="169">
        <f t="shared" si="10"/>
        <v>0</v>
      </c>
      <c r="R26" s="169">
        <f t="shared" si="11"/>
        <v>0</v>
      </c>
      <c r="S26" s="169">
        <f t="shared" si="12"/>
        <v>0</v>
      </c>
      <c r="U26" s="172">
        <f t="shared" si="13"/>
        <v>0</v>
      </c>
      <c r="V26" s="170">
        <f t="shared" si="14"/>
        <v>0</v>
      </c>
      <c r="W26" s="172">
        <f t="shared" si="15"/>
        <v>0</v>
      </c>
      <c r="X26" s="170">
        <f t="shared" si="16"/>
        <v>0</v>
      </c>
      <c r="Y26" s="172">
        <f t="shared" si="17"/>
        <v>0</v>
      </c>
      <c r="Z26" s="170">
        <f t="shared" si="18"/>
        <v>0</v>
      </c>
      <c r="AA26" s="47"/>
      <c r="AB26" s="48">
        <f t="shared" si="19"/>
        <v>0</v>
      </c>
      <c r="AC26" s="48">
        <f t="shared" si="19"/>
        <v>0</v>
      </c>
      <c r="AD26" s="48">
        <f t="shared" si="19"/>
        <v>0</v>
      </c>
      <c r="AE26" s="48">
        <f t="shared" si="19"/>
        <v>0</v>
      </c>
      <c r="AF26" s="48">
        <f t="shared" si="19"/>
        <v>0</v>
      </c>
      <c r="AG26" s="48">
        <f t="shared" si="19"/>
        <v>0</v>
      </c>
      <c r="AH26" s="48">
        <f t="shared" si="19"/>
        <v>0</v>
      </c>
      <c r="AI26" s="48">
        <f t="shared" si="19"/>
        <v>0</v>
      </c>
      <c r="AJ26" s="48">
        <f t="shared" si="19"/>
        <v>0</v>
      </c>
      <c r="AK26" s="48">
        <f t="shared" si="19"/>
        <v>0</v>
      </c>
      <c r="AL26" s="48">
        <f t="shared" si="19"/>
        <v>0</v>
      </c>
      <c r="AM26" s="48">
        <f t="shared" si="19"/>
        <v>0</v>
      </c>
      <c r="AN26" s="48">
        <f t="shared" si="19"/>
        <v>0</v>
      </c>
      <c r="AO26" s="48">
        <f t="shared" si="19"/>
        <v>0</v>
      </c>
      <c r="AP26" s="48">
        <f t="shared" si="19"/>
        <v>0</v>
      </c>
      <c r="AQ26" s="48">
        <f t="shared" si="20"/>
        <v>0</v>
      </c>
      <c r="AR26" s="48">
        <f t="shared" si="20"/>
        <v>0</v>
      </c>
      <c r="AS26" s="48">
        <f t="shared" si="20"/>
        <v>0</v>
      </c>
      <c r="AT26" s="48">
        <f t="shared" si="20"/>
        <v>0</v>
      </c>
      <c r="AU26" s="48">
        <f t="shared" si="20"/>
        <v>0</v>
      </c>
      <c r="AW26" s="48">
        <f t="shared" si="21"/>
        <v>0</v>
      </c>
      <c r="AX26" s="48">
        <f t="shared" si="22"/>
        <v>0</v>
      </c>
      <c r="AY26" s="48">
        <f t="shared" si="22"/>
        <v>0</v>
      </c>
      <c r="AZ26" s="48">
        <f t="shared" si="22"/>
        <v>0</v>
      </c>
      <c r="BA26" s="48">
        <f t="shared" si="22"/>
        <v>0</v>
      </c>
      <c r="BB26" s="48">
        <f t="shared" si="22"/>
        <v>0</v>
      </c>
      <c r="BC26" s="48">
        <f t="shared" si="22"/>
        <v>0</v>
      </c>
      <c r="BD26" s="48">
        <f t="shared" si="22"/>
        <v>0</v>
      </c>
      <c r="BE26" s="48">
        <f t="shared" si="22"/>
        <v>0</v>
      </c>
      <c r="BF26" s="48">
        <f t="shared" si="22"/>
        <v>0</v>
      </c>
      <c r="BG26" s="48">
        <f t="shared" si="23"/>
        <v>0</v>
      </c>
      <c r="BH26" s="48">
        <f t="shared" si="23"/>
        <v>0</v>
      </c>
      <c r="BI26" s="48">
        <f t="shared" si="23"/>
        <v>0</v>
      </c>
      <c r="BJ26" s="48">
        <f t="shared" si="23"/>
        <v>0</v>
      </c>
      <c r="BK26" s="48">
        <f t="shared" si="23"/>
        <v>0</v>
      </c>
      <c r="BL26" s="48">
        <f t="shared" si="23"/>
        <v>0</v>
      </c>
      <c r="BM26" s="48">
        <f t="shared" si="23"/>
        <v>0</v>
      </c>
      <c r="BN26" s="48">
        <f t="shared" si="23"/>
        <v>0</v>
      </c>
      <c r="BO26" s="48">
        <f t="shared" si="23"/>
        <v>0</v>
      </c>
      <c r="BQ26" s="48">
        <f t="shared" si="24"/>
        <v>0</v>
      </c>
      <c r="BR26" s="48">
        <f t="shared" si="25"/>
        <v>0</v>
      </c>
      <c r="BS26" s="48">
        <f t="shared" si="25"/>
        <v>0</v>
      </c>
      <c r="BT26" s="48">
        <f t="shared" si="25"/>
        <v>0</v>
      </c>
      <c r="BU26" s="48">
        <f t="shared" si="25"/>
        <v>0</v>
      </c>
      <c r="BV26" s="48">
        <f t="shared" si="25"/>
        <v>0</v>
      </c>
      <c r="BW26" s="48">
        <f t="shared" si="25"/>
        <v>0</v>
      </c>
      <c r="BX26" s="48">
        <f t="shared" si="25"/>
        <v>0</v>
      </c>
      <c r="BY26" s="48">
        <f t="shared" si="25"/>
        <v>0</v>
      </c>
      <c r="BZ26" s="48">
        <f t="shared" si="25"/>
        <v>0</v>
      </c>
      <c r="CA26" s="48">
        <f t="shared" si="26"/>
        <v>0</v>
      </c>
      <c r="CB26" s="48">
        <f t="shared" si="26"/>
        <v>0</v>
      </c>
      <c r="CC26" s="48">
        <f t="shared" si="26"/>
        <v>0</v>
      </c>
      <c r="CD26" s="48">
        <f t="shared" si="26"/>
        <v>0</v>
      </c>
      <c r="CE26" s="48">
        <f t="shared" si="26"/>
        <v>0</v>
      </c>
      <c r="CF26" s="48">
        <f t="shared" si="26"/>
        <v>0</v>
      </c>
      <c r="CG26" s="48">
        <f t="shared" si="26"/>
        <v>0</v>
      </c>
      <c r="CH26" s="48">
        <f t="shared" si="26"/>
        <v>0</v>
      </c>
      <c r="CI26" s="48">
        <f t="shared" si="26"/>
        <v>0</v>
      </c>
      <c r="CK26" s="48">
        <f t="shared" si="27"/>
        <v>0</v>
      </c>
      <c r="CL26" s="48">
        <f t="shared" si="28"/>
        <v>0</v>
      </c>
      <c r="CM26" s="48">
        <f t="shared" si="28"/>
        <v>0</v>
      </c>
      <c r="CN26" s="48">
        <f t="shared" si="28"/>
        <v>0</v>
      </c>
      <c r="CO26" s="48">
        <f t="shared" si="28"/>
        <v>0</v>
      </c>
      <c r="CP26" s="48">
        <f t="shared" si="28"/>
        <v>0</v>
      </c>
      <c r="CQ26" s="48">
        <f t="shared" si="28"/>
        <v>0</v>
      </c>
      <c r="CR26" s="48">
        <f t="shared" si="28"/>
        <v>0</v>
      </c>
      <c r="CS26" s="48">
        <f t="shared" si="28"/>
        <v>0</v>
      </c>
      <c r="CT26" s="48">
        <f t="shared" si="28"/>
        <v>0</v>
      </c>
      <c r="CU26" s="48">
        <f t="shared" si="29"/>
        <v>0</v>
      </c>
      <c r="CV26" s="48">
        <f t="shared" si="29"/>
        <v>0</v>
      </c>
      <c r="CW26" s="48">
        <f t="shared" si="29"/>
        <v>0</v>
      </c>
      <c r="CX26" s="48">
        <f t="shared" si="29"/>
        <v>0</v>
      </c>
      <c r="CY26" s="48">
        <f t="shared" si="29"/>
        <v>0</v>
      </c>
      <c r="CZ26" s="48">
        <f t="shared" si="29"/>
        <v>0</v>
      </c>
      <c r="DA26" s="48">
        <f t="shared" si="29"/>
        <v>0</v>
      </c>
      <c r="DB26" s="48">
        <f t="shared" si="29"/>
        <v>0</v>
      </c>
      <c r="DC26" s="48">
        <f t="shared" si="29"/>
        <v>0</v>
      </c>
    </row>
    <row r="27" spans="1:107" ht="19.5" customHeight="1" x14ac:dyDescent="0.2">
      <c r="A27" s="43" t="s">
        <v>73</v>
      </c>
      <c r="B27" s="44"/>
      <c r="C27" s="44"/>
      <c r="D27" s="44"/>
      <c r="E27" s="44"/>
      <c r="F27" s="44"/>
      <c r="G27" s="46"/>
      <c r="H27" s="164">
        <v>0.2</v>
      </c>
      <c r="I27" s="164">
        <v>0.5</v>
      </c>
      <c r="J27" s="164">
        <v>0.35</v>
      </c>
      <c r="K27" s="164">
        <v>0.3</v>
      </c>
      <c r="L27" s="168">
        <f>'Site Data'!$C$12*1.1/12*(B27*$H$7+C27*$H$8+D27*$H$9+E27*$H$10)</f>
        <v>0</v>
      </c>
      <c r="M27" s="170">
        <f t="shared" si="8"/>
        <v>0</v>
      </c>
      <c r="N27" s="168">
        <f t="shared" si="2"/>
        <v>0</v>
      </c>
      <c r="O27" s="147">
        <f t="shared" si="30"/>
        <v>0</v>
      </c>
      <c r="P27" s="45">
        <f t="shared" si="31"/>
        <v>0</v>
      </c>
      <c r="Q27" s="169">
        <f t="shared" si="10"/>
        <v>0</v>
      </c>
      <c r="R27" s="169">
        <f t="shared" si="11"/>
        <v>0</v>
      </c>
      <c r="S27" s="169">
        <f t="shared" si="12"/>
        <v>0</v>
      </c>
      <c r="U27" s="172">
        <f t="shared" si="13"/>
        <v>0</v>
      </c>
      <c r="V27" s="170">
        <f t="shared" si="14"/>
        <v>0</v>
      </c>
      <c r="W27" s="172">
        <f t="shared" si="15"/>
        <v>0</v>
      </c>
      <c r="X27" s="170">
        <f t="shared" si="16"/>
        <v>0</v>
      </c>
      <c r="Y27" s="172">
        <f t="shared" si="17"/>
        <v>0</v>
      </c>
      <c r="Z27" s="170">
        <f t="shared" si="18"/>
        <v>0</v>
      </c>
      <c r="AA27" s="47"/>
      <c r="AB27" s="48">
        <f t="shared" si="19"/>
        <v>0</v>
      </c>
      <c r="AC27" s="48">
        <f t="shared" si="19"/>
        <v>0</v>
      </c>
      <c r="AD27" s="48">
        <f t="shared" si="19"/>
        <v>0</v>
      </c>
      <c r="AE27" s="48">
        <f t="shared" si="19"/>
        <v>0</v>
      </c>
      <c r="AF27" s="48">
        <f t="shared" si="19"/>
        <v>0</v>
      </c>
      <c r="AG27" s="48">
        <f t="shared" si="19"/>
        <v>0</v>
      </c>
      <c r="AH27" s="48">
        <f t="shared" si="19"/>
        <v>0</v>
      </c>
      <c r="AI27" s="48">
        <f t="shared" si="19"/>
        <v>0</v>
      </c>
      <c r="AJ27" s="48">
        <f t="shared" si="19"/>
        <v>0</v>
      </c>
      <c r="AK27" s="48">
        <f t="shared" si="19"/>
        <v>0</v>
      </c>
      <c r="AL27" s="48">
        <f t="shared" si="19"/>
        <v>0</v>
      </c>
      <c r="AM27" s="48">
        <f t="shared" si="19"/>
        <v>0</v>
      </c>
      <c r="AN27" s="48">
        <f t="shared" si="19"/>
        <v>0</v>
      </c>
      <c r="AO27" s="48">
        <f t="shared" si="19"/>
        <v>0</v>
      </c>
      <c r="AP27" s="48">
        <f t="shared" si="19"/>
        <v>0</v>
      </c>
      <c r="AQ27" s="48">
        <f t="shared" si="20"/>
        <v>0</v>
      </c>
      <c r="AR27" s="48">
        <f t="shared" si="20"/>
        <v>0</v>
      </c>
      <c r="AS27" s="48">
        <f t="shared" si="20"/>
        <v>0</v>
      </c>
      <c r="AT27" s="48">
        <f t="shared" si="20"/>
        <v>0</v>
      </c>
      <c r="AU27" s="48">
        <f t="shared" si="20"/>
        <v>0</v>
      </c>
      <c r="AW27" s="48">
        <f t="shared" si="21"/>
        <v>0</v>
      </c>
      <c r="AX27" s="48">
        <f t="shared" si="22"/>
        <v>0</v>
      </c>
      <c r="AY27" s="48">
        <f t="shared" si="22"/>
        <v>0</v>
      </c>
      <c r="AZ27" s="48">
        <f t="shared" si="22"/>
        <v>0</v>
      </c>
      <c r="BA27" s="48">
        <f t="shared" si="22"/>
        <v>0</v>
      </c>
      <c r="BB27" s="48">
        <f t="shared" si="22"/>
        <v>0</v>
      </c>
      <c r="BC27" s="48">
        <f t="shared" si="22"/>
        <v>0</v>
      </c>
      <c r="BD27" s="48">
        <f t="shared" si="22"/>
        <v>0</v>
      </c>
      <c r="BE27" s="48">
        <f t="shared" si="22"/>
        <v>0</v>
      </c>
      <c r="BF27" s="48">
        <f t="shared" si="22"/>
        <v>0</v>
      </c>
      <c r="BG27" s="48">
        <f t="shared" si="23"/>
        <v>0</v>
      </c>
      <c r="BH27" s="48">
        <f t="shared" si="23"/>
        <v>0</v>
      </c>
      <c r="BI27" s="48">
        <f t="shared" si="23"/>
        <v>0</v>
      </c>
      <c r="BJ27" s="48">
        <f t="shared" si="23"/>
        <v>0</v>
      </c>
      <c r="BK27" s="48">
        <f t="shared" si="23"/>
        <v>0</v>
      </c>
      <c r="BL27" s="48">
        <f t="shared" si="23"/>
        <v>0</v>
      </c>
      <c r="BM27" s="48">
        <f t="shared" si="23"/>
        <v>0</v>
      </c>
      <c r="BN27" s="48">
        <f t="shared" si="23"/>
        <v>0</v>
      </c>
      <c r="BO27" s="48">
        <f t="shared" si="23"/>
        <v>0</v>
      </c>
      <c r="BQ27" s="48">
        <f t="shared" si="24"/>
        <v>0</v>
      </c>
      <c r="BR27" s="48">
        <f t="shared" si="25"/>
        <v>0</v>
      </c>
      <c r="BS27" s="48">
        <f t="shared" si="25"/>
        <v>0</v>
      </c>
      <c r="BT27" s="48">
        <f t="shared" si="25"/>
        <v>0</v>
      </c>
      <c r="BU27" s="48">
        <f t="shared" si="25"/>
        <v>0</v>
      </c>
      <c r="BV27" s="48">
        <f t="shared" si="25"/>
        <v>0</v>
      </c>
      <c r="BW27" s="48">
        <f t="shared" si="25"/>
        <v>0</v>
      </c>
      <c r="BX27" s="48">
        <f t="shared" si="25"/>
        <v>0</v>
      </c>
      <c r="BY27" s="48">
        <f t="shared" si="25"/>
        <v>0</v>
      </c>
      <c r="BZ27" s="48">
        <f t="shared" si="25"/>
        <v>0</v>
      </c>
      <c r="CA27" s="48">
        <f t="shared" si="26"/>
        <v>0</v>
      </c>
      <c r="CB27" s="48">
        <f t="shared" si="26"/>
        <v>0</v>
      </c>
      <c r="CC27" s="48">
        <f t="shared" si="26"/>
        <v>0</v>
      </c>
      <c r="CD27" s="48">
        <f t="shared" si="26"/>
        <v>0</v>
      </c>
      <c r="CE27" s="48">
        <f t="shared" si="26"/>
        <v>0</v>
      </c>
      <c r="CF27" s="48">
        <f t="shared" si="26"/>
        <v>0</v>
      </c>
      <c r="CG27" s="48">
        <f t="shared" si="26"/>
        <v>0</v>
      </c>
      <c r="CH27" s="48">
        <f t="shared" si="26"/>
        <v>0</v>
      </c>
      <c r="CI27" s="48">
        <f t="shared" si="26"/>
        <v>0</v>
      </c>
      <c r="CK27" s="48">
        <f t="shared" si="27"/>
        <v>0</v>
      </c>
      <c r="CL27" s="48">
        <f t="shared" si="28"/>
        <v>0</v>
      </c>
      <c r="CM27" s="48">
        <f t="shared" si="28"/>
        <v>0</v>
      </c>
      <c r="CN27" s="48">
        <f t="shared" si="28"/>
        <v>0</v>
      </c>
      <c r="CO27" s="48">
        <f t="shared" si="28"/>
        <v>0</v>
      </c>
      <c r="CP27" s="48">
        <f t="shared" si="28"/>
        <v>0</v>
      </c>
      <c r="CQ27" s="48">
        <f t="shared" si="28"/>
        <v>0</v>
      </c>
      <c r="CR27" s="48">
        <f t="shared" si="28"/>
        <v>0</v>
      </c>
      <c r="CS27" s="48">
        <f t="shared" si="28"/>
        <v>0</v>
      </c>
      <c r="CT27" s="48">
        <f t="shared" si="28"/>
        <v>0</v>
      </c>
      <c r="CU27" s="48">
        <f t="shared" si="29"/>
        <v>0</v>
      </c>
      <c r="CV27" s="48">
        <f t="shared" si="29"/>
        <v>0</v>
      </c>
      <c r="CW27" s="48">
        <f t="shared" si="29"/>
        <v>0</v>
      </c>
      <c r="CX27" s="48">
        <f t="shared" si="29"/>
        <v>0</v>
      </c>
      <c r="CY27" s="48">
        <f t="shared" si="29"/>
        <v>0</v>
      </c>
      <c r="CZ27" s="48">
        <f t="shared" si="29"/>
        <v>0</v>
      </c>
      <c r="DA27" s="48">
        <f t="shared" si="29"/>
        <v>0</v>
      </c>
      <c r="DB27" s="48">
        <f t="shared" si="29"/>
        <v>0</v>
      </c>
      <c r="DC27" s="48">
        <f t="shared" si="29"/>
        <v>0</v>
      </c>
    </row>
    <row r="28" spans="1:107" ht="19.5" customHeight="1" x14ac:dyDescent="0.2">
      <c r="A28" s="43" t="s">
        <v>74</v>
      </c>
      <c r="B28" s="44"/>
      <c r="C28" s="44"/>
      <c r="D28" s="44"/>
      <c r="E28" s="44"/>
      <c r="F28" s="44"/>
      <c r="G28" s="46"/>
      <c r="H28" s="164">
        <v>0.6</v>
      </c>
      <c r="I28" s="164">
        <v>0.85</v>
      </c>
      <c r="J28" s="164">
        <v>0.7</v>
      </c>
      <c r="K28" s="164">
        <v>0.8</v>
      </c>
      <c r="L28" s="168">
        <f>'Site Data'!$C$12*1.1/12*(B28*$H$7+C28*$H$8+D28*$H$9+E28*$H$10)</f>
        <v>0</v>
      </c>
      <c r="M28" s="170">
        <f t="shared" si="8"/>
        <v>0</v>
      </c>
      <c r="N28" s="168">
        <f t="shared" si="2"/>
        <v>0</v>
      </c>
      <c r="O28" s="147">
        <f t="shared" si="30"/>
        <v>0</v>
      </c>
      <c r="P28" s="45">
        <f t="shared" si="31"/>
        <v>0</v>
      </c>
      <c r="Q28" s="169">
        <f t="shared" si="10"/>
        <v>0</v>
      </c>
      <c r="R28" s="169">
        <f t="shared" si="11"/>
        <v>0</v>
      </c>
      <c r="S28" s="169">
        <f t="shared" si="12"/>
        <v>0</v>
      </c>
      <c r="U28" s="172">
        <f t="shared" si="13"/>
        <v>0</v>
      </c>
      <c r="V28" s="170">
        <f t="shared" si="14"/>
        <v>0</v>
      </c>
      <c r="W28" s="172">
        <f t="shared" si="15"/>
        <v>0</v>
      </c>
      <c r="X28" s="170">
        <f t="shared" si="16"/>
        <v>0</v>
      </c>
      <c r="Y28" s="172">
        <f t="shared" si="17"/>
        <v>0</v>
      </c>
      <c r="Z28" s="170">
        <f t="shared" si="18"/>
        <v>0</v>
      </c>
      <c r="AA28" s="47"/>
      <c r="AB28" s="48">
        <f t="shared" si="19"/>
        <v>0</v>
      </c>
      <c r="AC28" s="48">
        <f t="shared" si="19"/>
        <v>0</v>
      </c>
      <c r="AD28" s="48">
        <f t="shared" si="19"/>
        <v>0</v>
      </c>
      <c r="AE28" s="48">
        <f t="shared" si="19"/>
        <v>0</v>
      </c>
      <c r="AF28" s="48">
        <f t="shared" si="19"/>
        <v>0</v>
      </c>
      <c r="AG28" s="48">
        <f t="shared" si="19"/>
        <v>0</v>
      </c>
      <c r="AH28" s="48">
        <f t="shared" si="19"/>
        <v>0</v>
      </c>
      <c r="AI28" s="48">
        <f t="shared" si="19"/>
        <v>0</v>
      </c>
      <c r="AJ28" s="48">
        <f t="shared" si="19"/>
        <v>0</v>
      </c>
      <c r="AK28" s="48">
        <f t="shared" si="19"/>
        <v>0</v>
      </c>
      <c r="AL28" s="48">
        <f t="shared" si="19"/>
        <v>0</v>
      </c>
      <c r="AM28" s="48">
        <f t="shared" si="19"/>
        <v>0</v>
      </c>
      <c r="AN28" s="48">
        <f t="shared" si="19"/>
        <v>0</v>
      </c>
      <c r="AO28" s="48">
        <f t="shared" si="19"/>
        <v>0</v>
      </c>
      <c r="AP28" s="48">
        <f t="shared" si="19"/>
        <v>0</v>
      </c>
      <c r="AQ28" s="48">
        <f t="shared" si="20"/>
        <v>0</v>
      </c>
      <c r="AR28" s="48">
        <f t="shared" si="20"/>
        <v>0</v>
      </c>
      <c r="AS28" s="48">
        <f t="shared" si="20"/>
        <v>0</v>
      </c>
      <c r="AT28" s="48">
        <f t="shared" si="20"/>
        <v>0</v>
      </c>
      <c r="AU28" s="48">
        <f t="shared" si="20"/>
        <v>0</v>
      </c>
      <c r="AW28" s="48">
        <f t="shared" si="21"/>
        <v>0</v>
      </c>
      <c r="AX28" s="48">
        <f t="shared" ref="AX28:BJ28" si="32">IF($G28=AX$16,$U28,0)</f>
        <v>0</v>
      </c>
      <c r="AY28" s="48">
        <f t="shared" si="32"/>
        <v>0</v>
      </c>
      <c r="AZ28" s="48">
        <f t="shared" si="32"/>
        <v>0</v>
      </c>
      <c r="BA28" s="48">
        <f t="shared" si="32"/>
        <v>0</v>
      </c>
      <c r="BB28" s="48">
        <f t="shared" si="32"/>
        <v>0</v>
      </c>
      <c r="BC28" s="48">
        <f t="shared" si="32"/>
        <v>0</v>
      </c>
      <c r="BD28" s="48">
        <f t="shared" si="32"/>
        <v>0</v>
      </c>
      <c r="BE28" s="48">
        <f t="shared" si="32"/>
        <v>0</v>
      </c>
      <c r="BF28" s="48">
        <f t="shared" si="32"/>
        <v>0</v>
      </c>
      <c r="BG28" s="48">
        <f t="shared" si="32"/>
        <v>0</v>
      </c>
      <c r="BH28" s="48">
        <f t="shared" si="32"/>
        <v>0</v>
      </c>
      <c r="BI28" s="48">
        <f t="shared" si="32"/>
        <v>0</v>
      </c>
      <c r="BJ28" s="48">
        <f t="shared" si="32"/>
        <v>0</v>
      </c>
      <c r="BK28" s="48">
        <f t="shared" ref="BK28:BO35" si="33">IF($G28=BK$16,$U28,0)</f>
        <v>0</v>
      </c>
      <c r="BL28" s="48">
        <f t="shared" si="33"/>
        <v>0</v>
      </c>
      <c r="BM28" s="48">
        <f t="shared" si="33"/>
        <v>0</v>
      </c>
      <c r="BN28" s="48">
        <f t="shared" si="33"/>
        <v>0</v>
      </c>
      <c r="BO28" s="48">
        <f t="shared" si="33"/>
        <v>0</v>
      </c>
      <c r="BQ28" s="48">
        <f t="shared" si="24"/>
        <v>0</v>
      </c>
      <c r="BR28" s="48">
        <f t="shared" si="25"/>
        <v>0</v>
      </c>
      <c r="BS28" s="48">
        <f t="shared" si="25"/>
        <v>0</v>
      </c>
      <c r="BT28" s="48">
        <f t="shared" si="25"/>
        <v>0</v>
      </c>
      <c r="BU28" s="48">
        <f t="shared" si="25"/>
        <v>0</v>
      </c>
      <c r="BV28" s="48">
        <f t="shared" si="25"/>
        <v>0</v>
      </c>
      <c r="BW28" s="48">
        <f t="shared" si="25"/>
        <v>0</v>
      </c>
      <c r="BX28" s="48">
        <f t="shared" si="25"/>
        <v>0</v>
      </c>
      <c r="BY28" s="48">
        <f t="shared" si="25"/>
        <v>0</v>
      </c>
      <c r="BZ28" s="48">
        <f t="shared" si="25"/>
        <v>0</v>
      </c>
      <c r="CA28" s="48">
        <f t="shared" si="26"/>
        <v>0</v>
      </c>
      <c r="CB28" s="48">
        <f t="shared" si="26"/>
        <v>0</v>
      </c>
      <c r="CC28" s="48">
        <f t="shared" si="26"/>
        <v>0</v>
      </c>
      <c r="CD28" s="48">
        <f t="shared" si="26"/>
        <v>0</v>
      </c>
      <c r="CE28" s="48">
        <f t="shared" si="26"/>
        <v>0</v>
      </c>
      <c r="CF28" s="48">
        <f t="shared" si="26"/>
        <v>0</v>
      </c>
      <c r="CG28" s="48">
        <f t="shared" si="26"/>
        <v>0</v>
      </c>
      <c r="CH28" s="48">
        <f t="shared" si="26"/>
        <v>0</v>
      </c>
      <c r="CI28" s="48">
        <f t="shared" si="26"/>
        <v>0</v>
      </c>
      <c r="CK28" s="48">
        <f t="shared" si="27"/>
        <v>0</v>
      </c>
      <c r="CL28" s="48">
        <f t="shared" si="28"/>
        <v>0</v>
      </c>
      <c r="CM28" s="48">
        <f t="shared" si="28"/>
        <v>0</v>
      </c>
      <c r="CN28" s="48">
        <f t="shared" si="28"/>
        <v>0</v>
      </c>
      <c r="CO28" s="48">
        <f t="shared" si="28"/>
        <v>0</v>
      </c>
      <c r="CP28" s="48">
        <f t="shared" si="28"/>
        <v>0</v>
      </c>
      <c r="CQ28" s="48">
        <f t="shared" si="28"/>
        <v>0</v>
      </c>
      <c r="CR28" s="48">
        <f t="shared" si="28"/>
        <v>0</v>
      </c>
      <c r="CS28" s="48">
        <f t="shared" si="28"/>
        <v>0</v>
      </c>
      <c r="CT28" s="48">
        <f t="shared" si="28"/>
        <v>0</v>
      </c>
      <c r="CU28" s="48">
        <f t="shared" si="29"/>
        <v>0</v>
      </c>
      <c r="CV28" s="48">
        <f t="shared" si="29"/>
        <v>0</v>
      </c>
      <c r="CW28" s="48">
        <f t="shared" si="29"/>
        <v>0</v>
      </c>
      <c r="CX28" s="48">
        <f t="shared" si="29"/>
        <v>0</v>
      </c>
      <c r="CY28" s="48">
        <f t="shared" si="29"/>
        <v>0</v>
      </c>
      <c r="CZ28" s="48">
        <f t="shared" si="29"/>
        <v>0</v>
      </c>
      <c r="DA28" s="48">
        <f t="shared" si="29"/>
        <v>0</v>
      </c>
      <c r="DB28" s="48">
        <f t="shared" si="29"/>
        <v>0</v>
      </c>
      <c r="DC28" s="48">
        <f t="shared" si="29"/>
        <v>0</v>
      </c>
    </row>
    <row r="29" spans="1:107" ht="19.5" customHeight="1" x14ac:dyDescent="0.2">
      <c r="A29" s="43" t="s">
        <v>75</v>
      </c>
      <c r="B29" s="44"/>
      <c r="C29" s="44"/>
      <c r="D29" s="44"/>
      <c r="E29" s="44"/>
      <c r="F29" s="44"/>
      <c r="G29" s="46"/>
      <c r="H29" s="164">
        <v>0</v>
      </c>
      <c r="I29" s="164">
        <v>0.8</v>
      </c>
      <c r="J29" s="164">
        <v>0.25</v>
      </c>
      <c r="K29" s="164">
        <v>0.6</v>
      </c>
      <c r="L29" s="168">
        <f>'Site Data'!$C$12*1.1/12*(B29*$H$7+C29*$H$8+D29*$H$9+E29*$H$10)</f>
        <v>0</v>
      </c>
      <c r="M29" s="170">
        <f t="shared" si="8"/>
        <v>0</v>
      </c>
      <c r="N29" s="168">
        <f t="shared" si="2"/>
        <v>0</v>
      </c>
      <c r="O29" s="147">
        <f t="shared" si="30"/>
        <v>0</v>
      </c>
      <c r="P29" s="45">
        <f t="shared" si="31"/>
        <v>0</v>
      </c>
      <c r="Q29" s="169">
        <f t="shared" si="10"/>
        <v>0</v>
      </c>
      <c r="R29" s="169">
        <f t="shared" si="11"/>
        <v>0</v>
      </c>
      <c r="S29" s="169">
        <f t="shared" si="12"/>
        <v>0</v>
      </c>
      <c r="U29" s="172">
        <f t="shared" si="13"/>
        <v>0</v>
      </c>
      <c r="V29" s="170">
        <f t="shared" si="14"/>
        <v>0</v>
      </c>
      <c r="W29" s="172">
        <f t="shared" si="15"/>
        <v>0</v>
      </c>
      <c r="X29" s="170">
        <f t="shared" si="16"/>
        <v>0</v>
      </c>
      <c r="Y29" s="172">
        <f t="shared" si="17"/>
        <v>0</v>
      </c>
      <c r="Z29" s="170">
        <f t="shared" si="18"/>
        <v>0</v>
      </c>
      <c r="AA29" s="47"/>
      <c r="AB29" s="48">
        <f t="shared" si="19"/>
        <v>0</v>
      </c>
      <c r="AC29" s="48">
        <f t="shared" si="19"/>
        <v>0</v>
      </c>
      <c r="AD29" s="48">
        <f t="shared" si="19"/>
        <v>0</v>
      </c>
      <c r="AE29" s="48">
        <f t="shared" si="19"/>
        <v>0</v>
      </c>
      <c r="AF29" s="48">
        <f t="shared" si="19"/>
        <v>0</v>
      </c>
      <c r="AG29" s="48">
        <f t="shared" si="19"/>
        <v>0</v>
      </c>
      <c r="AH29" s="48">
        <f t="shared" si="19"/>
        <v>0</v>
      </c>
      <c r="AI29" s="48">
        <f t="shared" si="19"/>
        <v>0</v>
      </c>
      <c r="AJ29" s="48">
        <f t="shared" si="19"/>
        <v>0</v>
      </c>
      <c r="AK29" s="48">
        <f t="shared" si="19"/>
        <v>0</v>
      </c>
      <c r="AL29" s="48">
        <f t="shared" si="19"/>
        <v>0</v>
      </c>
      <c r="AM29" s="48">
        <f t="shared" si="19"/>
        <v>0</v>
      </c>
      <c r="AN29" s="48">
        <f t="shared" si="19"/>
        <v>0</v>
      </c>
      <c r="AO29" s="48">
        <f t="shared" si="19"/>
        <v>0</v>
      </c>
      <c r="AP29" s="48">
        <f t="shared" si="19"/>
        <v>0</v>
      </c>
      <c r="AQ29" s="48">
        <f t="shared" si="20"/>
        <v>0</v>
      </c>
      <c r="AR29" s="48">
        <f t="shared" si="20"/>
        <v>0</v>
      </c>
      <c r="AS29" s="48">
        <f t="shared" si="20"/>
        <v>0</v>
      </c>
      <c r="AT29" s="48">
        <f t="shared" si="20"/>
        <v>0</v>
      </c>
      <c r="AU29" s="48">
        <f t="shared" si="20"/>
        <v>0</v>
      </c>
      <c r="AW29" s="48">
        <f t="shared" si="21"/>
        <v>0</v>
      </c>
      <c r="AX29" s="48">
        <f t="shared" si="21"/>
        <v>0</v>
      </c>
      <c r="AY29" s="48">
        <f t="shared" si="21"/>
        <v>0</v>
      </c>
      <c r="AZ29" s="48">
        <f t="shared" si="21"/>
        <v>0</v>
      </c>
      <c r="BA29" s="48">
        <f t="shared" si="21"/>
        <v>0</v>
      </c>
      <c r="BB29" s="48">
        <f t="shared" si="21"/>
        <v>0</v>
      </c>
      <c r="BC29" s="48">
        <f t="shared" si="21"/>
        <v>0</v>
      </c>
      <c r="BD29" s="48">
        <f t="shared" si="21"/>
        <v>0</v>
      </c>
      <c r="BE29" s="48">
        <f t="shared" si="21"/>
        <v>0</v>
      </c>
      <c r="BF29" s="48">
        <f t="shared" si="21"/>
        <v>0</v>
      </c>
      <c r="BG29" s="48">
        <f t="shared" si="21"/>
        <v>0</v>
      </c>
      <c r="BH29" s="48">
        <f t="shared" si="21"/>
        <v>0</v>
      </c>
      <c r="BI29" s="48">
        <f t="shared" si="21"/>
        <v>0</v>
      </c>
      <c r="BJ29" s="48">
        <f t="shared" si="21"/>
        <v>0</v>
      </c>
      <c r="BK29" s="48">
        <f t="shared" si="33"/>
        <v>0</v>
      </c>
      <c r="BL29" s="48">
        <f t="shared" si="33"/>
        <v>0</v>
      </c>
      <c r="BM29" s="48">
        <f t="shared" si="33"/>
        <v>0</v>
      </c>
      <c r="BN29" s="48">
        <f t="shared" si="33"/>
        <v>0</v>
      </c>
      <c r="BO29" s="48">
        <f t="shared" si="33"/>
        <v>0</v>
      </c>
      <c r="BQ29" s="48">
        <f t="shared" si="24"/>
        <v>0</v>
      </c>
      <c r="BR29" s="48">
        <f t="shared" si="25"/>
        <v>0</v>
      </c>
      <c r="BS29" s="48">
        <f t="shared" si="25"/>
        <v>0</v>
      </c>
      <c r="BT29" s="48">
        <f t="shared" si="25"/>
        <v>0</v>
      </c>
      <c r="BU29" s="48">
        <f t="shared" si="25"/>
        <v>0</v>
      </c>
      <c r="BV29" s="48">
        <f t="shared" si="25"/>
        <v>0</v>
      </c>
      <c r="BW29" s="48">
        <f t="shared" si="25"/>
        <v>0</v>
      </c>
      <c r="BX29" s="48">
        <f t="shared" si="25"/>
        <v>0</v>
      </c>
      <c r="BY29" s="48">
        <f t="shared" si="25"/>
        <v>0</v>
      </c>
      <c r="BZ29" s="48">
        <f t="shared" si="25"/>
        <v>0</v>
      </c>
      <c r="CA29" s="48">
        <f t="shared" si="26"/>
        <v>0</v>
      </c>
      <c r="CB29" s="48">
        <f t="shared" si="26"/>
        <v>0</v>
      </c>
      <c r="CC29" s="48">
        <f t="shared" si="26"/>
        <v>0</v>
      </c>
      <c r="CD29" s="48">
        <f t="shared" si="26"/>
        <v>0</v>
      </c>
      <c r="CE29" s="48">
        <f t="shared" si="26"/>
        <v>0</v>
      </c>
      <c r="CF29" s="48">
        <f t="shared" si="26"/>
        <v>0</v>
      </c>
      <c r="CG29" s="48">
        <f t="shared" si="26"/>
        <v>0</v>
      </c>
      <c r="CH29" s="48">
        <f t="shared" si="26"/>
        <v>0</v>
      </c>
      <c r="CI29" s="48">
        <f t="shared" si="26"/>
        <v>0</v>
      </c>
      <c r="CK29" s="48">
        <f t="shared" si="27"/>
        <v>0</v>
      </c>
      <c r="CL29" s="48">
        <f t="shared" si="28"/>
        <v>0</v>
      </c>
      <c r="CM29" s="48">
        <f t="shared" si="28"/>
        <v>0</v>
      </c>
      <c r="CN29" s="48">
        <f t="shared" si="28"/>
        <v>0</v>
      </c>
      <c r="CO29" s="48">
        <f t="shared" si="28"/>
        <v>0</v>
      </c>
      <c r="CP29" s="48">
        <f t="shared" si="28"/>
        <v>0</v>
      </c>
      <c r="CQ29" s="48">
        <f t="shared" si="28"/>
        <v>0</v>
      </c>
      <c r="CR29" s="48">
        <f t="shared" si="28"/>
        <v>0</v>
      </c>
      <c r="CS29" s="48">
        <f t="shared" si="28"/>
        <v>0</v>
      </c>
      <c r="CT29" s="48">
        <f t="shared" si="28"/>
        <v>0</v>
      </c>
      <c r="CU29" s="48">
        <f t="shared" si="29"/>
        <v>0</v>
      </c>
      <c r="CV29" s="48">
        <f t="shared" si="29"/>
        <v>0</v>
      </c>
      <c r="CW29" s="48">
        <f t="shared" si="29"/>
        <v>0</v>
      </c>
      <c r="CX29" s="48">
        <f t="shared" si="29"/>
        <v>0</v>
      </c>
      <c r="CY29" s="48">
        <f t="shared" si="29"/>
        <v>0</v>
      </c>
      <c r="CZ29" s="48">
        <f t="shared" si="29"/>
        <v>0</v>
      </c>
      <c r="DA29" s="48">
        <f t="shared" si="29"/>
        <v>0</v>
      </c>
      <c r="DB29" s="48">
        <f t="shared" si="29"/>
        <v>0</v>
      </c>
      <c r="DC29" s="48">
        <f t="shared" si="29"/>
        <v>0</v>
      </c>
    </row>
    <row r="30" spans="1:107" ht="19.5" customHeight="1" x14ac:dyDescent="0.2">
      <c r="A30" s="43" t="s">
        <v>77</v>
      </c>
      <c r="B30" s="44"/>
      <c r="C30" s="44"/>
      <c r="D30" s="44"/>
      <c r="E30" s="44"/>
      <c r="F30" s="44"/>
      <c r="G30" s="46"/>
      <c r="H30" s="164">
        <v>0</v>
      </c>
      <c r="I30" s="164">
        <v>0.8</v>
      </c>
      <c r="J30" s="164">
        <v>0.4</v>
      </c>
      <c r="K30" s="164">
        <v>0.8</v>
      </c>
      <c r="L30" s="168">
        <f>'Site Data'!$C$12*1.1/12*(B30*$H$7+C30*$H$8+D30*$H$9+E30*$H$10)</f>
        <v>0</v>
      </c>
      <c r="M30" s="170">
        <f t="shared" si="8"/>
        <v>0</v>
      </c>
      <c r="N30" s="168">
        <f t="shared" si="2"/>
        <v>0</v>
      </c>
      <c r="O30" s="147">
        <f t="shared" si="30"/>
        <v>0</v>
      </c>
      <c r="P30" s="45">
        <f t="shared" si="31"/>
        <v>0</v>
      </c>
      <c r="Q30" s="169">
        <f t="shared" si="10"/>
        <v>0</v>
      </c>
      <c r="R30" s="169">
        <f t="shared" si="11"/>
        <v>0</v>
      </c>
      <c r="S30" s="169">
        <f t="shared" si="12"/>
        <v>0</v>
      </c>
      <c r="U30" s="172">
        <f t="shared" si="13"/>
        <v>0</v>
      </c>
      <c r="V30" s="170">
        <f t="shared" si="14"/>
        <v>0</v>
      </c>
      <c r="W30" s="172">
        <f t="shared" si="15"/>
        <v>0</v>
      </c>
      <c r="X30" s="170">
        <f t="shared" si="16"/>
        <v>0</v>
      </c>
      <c r="Y30" s="172">
        <f t="shared" si="17"/>
        <v>0</v>
      </c>
      <c r="Z30" s="170">
        <f t="shared" si="18"/>
        <v>0</v>
      </c>
      <c r="AA30" s="47"/>
      <c r="AB30" s="48">
        <f t="shared" si="19"/>
        <v>0</v>
      </c>
      <c r="AC30" s="48">
        <f t="shared" si="19"/>
        <v>0</v>
      </c>
      <c r="AD30" s="48">
        <f t="shared" si="19"/>
        <v>0</v>
      </c>
      <c r="AE30" s="48">
        <f t="shared" si="19"/>
        <v>0</v>
      </c>
      <c r="AF30" s="48">
        <f t="shared" si="19"/>
        <v>0</v>
      </c>
      <c r="AG30" s="48">
        <f t="shared" si="19"/>
        <v>0</v>
      </c>
      <c r="AH30" s="48">
        <f t="shared" si="19"/>
        <v>0</v>
      </c>
      <c r="AI30" s="48">
        <f t="shared" si="19"/>
        <v>0</v>
      </c>
      <c r="AJ30" s="48">
        <f t="shared" si="19"/>
        <v>0</v>
      </c>
      <c r="AK30" s="48">
        <f t="shared" si="19"/>
        <v>0</v>
      </c>
      <c r="AL30" s="48">
        <f t="shared" si="19"/>
        <v>0</v>
      </c>
      <c r="AM30" s="48">
        <f t="shared" si="19"/>
        <v>0</v>
      </c>
      <c r="AN30" s="48">
        <f t="shared" si="19"/>
        <v>0</v>
      </c>
      <c r="AO30" s="48">
        <f t="shared" si="19"/>
        <v>0</v>
      </c>
      <c r="AP30" s="48">
        <f t="shared" si="19"/>
        <v>0</v>
      </c>
      <c r="AQ30" s="48">
        <f t="shared" si="20"/>
        <v>0</v>
      </c>
      <c r="AR30" s="48">
        <f t="shared" si="20"/>
        <v>0</v>
      </c>
      <c r="AS30" s="48">
        <f t="shared" si="20"/>
        <v>0</v>
      </c>
      <c r="AT30" s="48">
        <f t="shared" si="20"/>
        <v>0</v>
      </c>
      <c r="AU30" s="48">
        <f t="shared" si="20"/>
        <v>0</v>
      </c>
      <c r="AW30" s="48">
        <f t="shared" si="21"/>
        <v>0</v>
      </c>
      <c r="AX30" s="48">
        <f t="shared" si="21"/>
        <v>0</v>
      </c>
      <c r="AY30" s="48">
        <f t="shared" si="21"/>
        <v>0</v>
      </c>
      <c r="AZ30" s="48">
        <f t="shared" si="21"/>
        <v>0</v>
      </c>
      <c r="BA30" s="48">
        <f t="shared" si="21"/>
        <v>0</v>
      </c>
      <c r="BB30" s="48">
        <f t="shared" si="21"/>
        <v>0</v>
      </c>
      <c r="BC30" s="48">
        <f t="shared" si="21"/>
        <v>0</v>
      </c>
      <c r="BD30" s="48">
        <f t="shared" si="21"/>
        <v>0</v>
      </c>
      <c r="BE30" s="48">
        <f t="shared" si="21"/>
        <v>0</v>
      </c>
      <c r="BF30" s="48">
        <f t="shared" si="21"/>
        <v>0</v>
      </c>
      <c r="BG30" s="48">
        <f t="shared" si="21"/>
        <v>0</v>
      </c>
      <c r="BH30" s="48">
        <f t="shared" si="21"/>
        <v>0</v>
      </c>
      <c r="BI30" s="48">
        <f t="shared" si="21"/>
        <v>0</v>
      </c>
      <c r="BJ30" s="48">
        <f t="shared" si="21"/>
        <v>0</v>
      </c>
      <c r="BK30" s="48">
        <f t="shared" si="33"/>
        <v>0</v>
      </c>
      <c r="BL30" s="48">
        <f t="shared" si="33"/>
        <v>0</v>
      </c>
      <c r="BM30" s="48">
        <f t="shared" si="33"/>
        <v>0</v>
      </c>
      <c r="BN30" s="48">
        <f t="shared" si="33"/>
        <v>0</v>
      </c>
      <c r="BO30" s="48">
        <f t="shared" si="33"/>
        <v>0</v>
      </c>
      <c r="BQ30" s="48">
        <f t="shared" si="24"/>
        <v>0</v>
      </c>
      <c r="BR30" s="48">
        <f t="shared" ref="BR30:CD30" si="34">IF($G30=BR$16,$W30,0)</f>
        <v>0</v>
      </c>
      <c r="BS30" s="48">
        <f t="shared" si="34"/>
        <v>0</v>
      </c>
      <c r="BT30" s="48">
        <f t="shared" si="34"/>
        <v>0</v>
      </c>
      <c r="BU30" s="48">
        <f t="shared" si="34"/>
        <v>0</v>
      </c>
      <c r="BV30" s="48">
        <f t="shared" si="34"/>
        <v>0</v>
      </c>
      <c r="BW30" s="48">
        <f t="shared" si="34"/>
        <v>0</v>
      </c>
      <c r="BX30" s="48">
        <f t="shared" si="34"/>
        <v>0</v>
      </c>
      <c r="BY30" s="48">
        <f t="shared" si="34"/>
        <v>0</v>
      </c>
      <c r="BZ30" s="48">
        <f t="shared" si="34"/>
        <v>0</v>
      </c>
      <c r="CA30" s="48">
        <f t="shared" si="34"/>
        <v>0</v>
      </c>
      <c r="CB30" s="48">
        <f t="shared" si="34"/>
        <v>0</v>
      </c>
      <c r="CC30" s="48">
        <f t="shared" si="34"/>
        <v>0</v>
      </c>
      <c r="CD30" s="48">
        <f t="shared" si="34"/>
        <v>0</v>
      </c>
      <c r="CE30" s="48">
        <f t="shared" ref="CE30:CE35" si="35">IF($G30=CE$16,$W30,0)</f>
        <v>0</v>
      </c>
      <c r="CF30" s="48">
        <f t="shared" ref="CF30:CI35" si="36">IF($G30=CF$16,$W30,0)</f>
        <v>0</v>
      </c>
      <c r="CG30" s="48">
        <f t="shared" si="36"/>
        <v>0</v>
      </c>
      <c r="CH30" s="48">
        <f t="shared" si="36"/>
        <v>0</v>
      </c>
      <c r="CI30" s="48">
        <f t="shared" si="36"/>
        <v>0</v>
      </c>
      <c r="CK30" s="48">
        <f t="shared" si="27"/>
        <v>0</v>
      </c>
      <c r="CL30" s="48">
        <f t="shared" ref="CL30:CX30" si="37">IF($G30=CL$16,$Y30,0)</f>
        <v>0</v>
      </c>
      <c r="CM30" s="48">
        <f t="shared" si="37"/>
        <v>0</v>
      </c>
      <c r="CN30" s="48">
        <f t="shared" si="37"/>
        <v>0</v>
      </c>
      <c r="CO30" s="48">
        <f t="shared" si="37"/>
        <v>0</v>
      </c>
      <c r="CP30" s="48">
        <f t="shared" si="37"/>
        <v>0</v>
      </c>
      <c r="CQ30" s="48">
        <f t="shared" si="37"/>
        <v>0</v>
      </c>
      <c r="CR30" s="48">
        <f t="shared" si="37"/>
        <v>0</v>
      </c>
      <c r="CS30" s="48">
        <f t="shared" si="37"/>
        <v>0</v>
      </c>
      <c r="CT30" s="48">
        <f t="shared" si="37"/>
        <v>0</v>
      </c>
      <c r="CU30" s="48">
        <f t="shared" si="37"/>
        <v>0</v>
      </c>
      <c r="CV30" s="48">
        <f t="shared" si="37"/>
        <v>0</v>
      </c>
      <c r="CW30" s="48">
        <f t="shared" si="37"/>
        <v>0</v>
      </c>
      <c r="CX30" s="48">
        <f t="shared" si="37"/>
        <v>0</v>
      </c>
      <c r="CY30" s="48">
        <f t="shared" ref="CY30:CY35" si="38">IF($G30=CY$16,$Y30,0)</f>
        <v>0</v>
      </c>
      <c r="CZ30" s="48">
        <f t="shared" ref="CZ30:DC35" si="39">IF($G30=CZ$16,$Y30,0)</f>
        <v>0</v>
      </c>
      <c r="DA30" s="48">
        <f t="shared" si="39"/>
        <v>0</v>
      </c>
      <c r="DB30" s="48">
        <f t="shared" si="39"/>
        <v>0</v>
      </c>
      <c r="DC30" s="48">
        <f t="shared" si="39"/>
        <v>0</v>
      </c>
    </row>
    <row r="31" spans="1:107" ht="19.899999999999999" customHeight="1" x14ac:dyDescent="0.2">
      <c r="A31" s="43" t="s">
        <v>78</v>
      </c>
      <c r="B31" s="44"/>
      <c r="C31" s="44"/>
      <c r="D31" s="44"/>
      <c r="E31" s="44"/>
      <c r="F31" s="44"/>
      <c r="G31" s="46"/>
      <c r="H31" s="164">
        <v>0</v>
      </c>
      <c r="I31" s="164">
        <v>0.8</v>
      </c>
      <c r="J31" s="164">
        <v>0.3</v>
      </c>
      <c r="K31" s="164">
        <v>0.8</v>
      </c>
      <c r="L31" s="168">
        <f>'Site Data'!$C$12*1.1/12*(B31*$H$7+C31*$H$8+D31*$H$9+E31*$H$10)</f>
        <v>0</v>
      </c>
      <c r="M31" s="170">
        <f t="shared" si="8"/>
        <v>0</v>
      </c>
      <c r="N31" s="168">
        <f t="shared" si="2"/>
        <v>0</v>
      </c>
      <c r="O31" s="147">
        <f t="shared" si="30"/>
        <v>0</v>
      </c>
      <c r="P31" s="45">
        <f t="shared" si="31"/>
        <v>0</v>
      </c>
      <c r="Q31" s="169">
        <f t="shared" si="10"/>
        <v>0</v>
      </c>
      <c r="R31" s="169">
        <f t="shared" si="11"/>
        <v>0</v>
      </c>
      <c r="S31" s="169">
        <f t="shared" si="12"/>
        <v>0</v>
      </c>
      <c r="U31" s="172">
        <f t="shared" si="13"/>
        <v>0</v>
      </c>
      <c r="V31" s="170">
        <f t="shared" si="14"/>
        <v>0</v>
      </c>
      <c r="W31" s="172">
        <f t="shared" si="15"/>
        <v>0</v>
      </c>
      <c r="X31" s="170">
        <f t="shared" si="16"/>
        <v>0</v>
      </c>
      <c r="Y31" s="172">
        <f t="shared" si="17"/>
        <v>0</v>
      </c>
      <c r="Z31" s="170">
        <f t="shared" si="18"/>
        <v>0</v>
      </c>
      <c r="AA31" s="47"/>
      <c r="AB31" s="48">
        <f t="shared" si="19"/>
        <v>0</v>
      </c>
      <c r="AC31" s="48">
        <f t="shared" si="19"/>
        <v>0</v>
      </c>
      <c r="AD31" s="48">
        <f t="shared" si="19"/>
        <v>0</v>
      </c>
      <c r="AE31" s="48">
        <f t="shared" si="19"/>
        <v>0</v>
      </c>
      <c r="AF31" s="48">
        <f t="shared" si="19"/>
        <v>0</v>
      </c>
      <c r="AG31" s="48">
        <f t="shared" si="19"/>
        <v>0</v>
      </c>
      <c r="AH31" s="48">
        <f t="shared" si="19"/>
        <v>0</v>
      </c>
      <c r="AI31" s="48">
        <f t="shared" si="19"/>
        <v>0</v>
      </c>
      <c r="AJ31" s="48">
        <f t="shared" si="19"/>
        <v>0</v>
      </c>
      <c r="AK31" s="48">
        <f t="shared" si="19"/>
        <v>0</v>
      </c>
      <c r="AL31" s="48">
        <f t="shared" si="19"/>
        <v>0</v>
      </c>
      <c r="AM31" s="48">
        <f t="shared" si="19"/>
        <v>0</v>
      </c>
      <c r="AN31" s="48">
        <f t="shared" si="19"/>
        <v>0</v>
      </c>
      <c r="AO31" s="48">
        <f t="shared" si="19"/>
        <v>0</v>
      </c>
      <c r="AP31" s="48">
        <f t="shared" ref="AP31:AP35" si="40">IF($G31=AP$16,$P31,0)</f>
        <v>0</v>
      </c>
      <c r="AQ31" s="48">
        <f t="shared" si="20"/>
        <v>0</v>
      </c>
      <c r="AR31" s="48">
        <f t="shared" si="20"/>
        <v>0</v>
      </c>
      <c r="AS31" s="48">
        <f t="shared" si="20"/>
        <v>0</v>
      </c>
      <c r="AT31" s="48">
        <f t="shared" si="20"/>
        <v>0</v>
      </c>
      <c r="AU31" s="48">
        <f t="shared" si="20"/>
        <v>0</v>
      </c>
      <c r="AW31" s="48">
        <f t="shared" si="21"/>
        <v>0</v>
      </c>
      <c r="AX31" s="48">
        <f t="shared" si="21"/>
        <v>0</v>
      </c>
      <c r="AY31" s="48">
        <f t="shared" si="21"/>
        <v>0</v>
      </c>
      <c r="AZ31" s="48">
        <f t="shared" si="21"/>
        <v>0</v>
      </c>
      <c r="BA31" s="48">
        <f t="shared" si="21"/>
        <v>0</v>
      </c>
      <c r="BB31" s="48">
        <f t="shared" si="21"/>
        <v>0</v>
      </c>
      <c r="BC31" s="48">
        <f t="shared" si="21"/>
        <v>0</v>
      </c>
      <c r="BD31" s="48">
        <f t="shared" si="21"/>
        <v>0</v>
      </c>
      <c r="BE31" s="48">
        <f t="shared" si="21"/>
        <v>0</v>
      </c>
      <c r="BF31" s="48">
        <f t="shared" si="21"/>
        <v>0</v>
      </c>
      <c r="BG31" s="48">
        <f t="shared" si="21"/>
        <v>0</v>
      </c>
      <c r="BH31" s="48">
        <f t="shared" si="21"/>
        <v>0</v>
      </c>
      <c r="BI31" s="48">
        <f t="shared" si="21"/>
        <v>0</v>
      </c>
      <c r="BJ31" s="48">
        <f t="shared" si="21"/>
        <v>0</v>
      </c>
      <c r="BK31" s="48">
        <f t="shared" si="33"/>
        <v>0</v>
      </c>
      <c r="BL31" s="48">
        <f t="shared" si="33"/>
        <v>0</v>
      </c>
      <c r="BM31" s="48">
        <f t="shared" si="33"/>
        <v>0</v>
      </c>
      <c r="BN31" s="48">
        <f t="shared" si="33"/>
        <v>0</v>
      </c>
      <c r="BO31" s="48">
        <f t="shared" si="33"/>
        <v>0</v>
      </c>
      <c r="BQ31" s="48">
        <f t="shared" si="24"/>
        <v>0</v>
      </c>
      <c r="BR31" s="48">
        <f t="shared" si="24"/>
        <v>0</v>
      </c>
      <c r="BS31" s="48">
        <f t="shared" si="24"/>
        <v>0</v>
      </c>
      <c r="BT31" s="48">
        <f t="shared" si="24"/>
        <v>0</v>
      </c>
      <c r="BU31" s="48">
        <f t="shared" si="24"/>
        <v>0</v>
      </c>
      <c r="BV31" s="48">
        <f t="shared" si="24"/>
        <v>0</v>
      </c>
      <c r="BW31" s="48">
        <f t="shared" si="24"/>
        <v>0</v>
      </c>
      <c r="BX31" s="48">
        <f t="shared" si="24"/>
        <v>0</v>
      </c>
      <c r="BY31" s="48">
        <f t="shared" si="24"/>
        <v>0</v>
      </c>
      <c r="BZ31" s="48">
        <f t="shared" si="24"/>
        <v>0</v>
      </c>
      <c r="CA31" s="48">
        <f t="shared" si="24"/>
        <v>0</v>
      </c>
      <c r="CB31" s="48">
        <f t="shared" si="24"/>
        <v>0</v>
      </c>
      <c r="CC31" s="48">
        <f t="shared" si="24"/>
        <v>0</v>
      </c>
      <c r="CD31" s="48">
        <f t="shared" si="24"/>
        <v>0</v>
      </c>
      <c r="CE31" s="48">
        <f t="shared" si="35"/>
        <v>0</v>
      </c>
      <c r="CF31" s="48">
        <f t="shared" si="36"/>
        <v>0</v>
      </c>
      <c r="CG31" s="48">
        <f t="shared" si="36"/>
        <v>0</v>
      </c>
      <c r="CH31" s="48">
        <f t="shared" si="36"/>
        <v>0</v>
      </c>
      <c r="CI31" s="48">
        <f t="shared" si="36"/>
        <v>0</v>
      </c>
      <c r="CK31" s="48">
        <f t="shared" si="27"/>
        <v>0</v>
      </c>
      <c r="CL31" s="48">
        <f t="shared" si="27"/>
        <v>0</v>
      </c>
      <c r="CM31" s="48">
        <f t="shared" si="27"/>
        <v>0</v>
      </c>
      <c r="CN31" s="48">
        <f t="shared" si="27"/>
        <v>0</v>
      </c>
      <c r="CO31" s="48">
        <f t="shared" si="27"/>
        <v>0</v>
      </c>
      <c r="CP31" s="48">
        <f t="shared" si="27"/>
        <v>0</v>
      </c>
      <c r="CQ31" s="48">
        <f t="shared" si="27"/>
        <v>0</v>
      </c>
      <c r="CR31" s="48">
        <f t="shared" si="27"/>
        <v>0</v>
      </c>
      <c r="CS31" s="48">
        <f t="shared" si="27"/>
        <v>0</v>
      </c>
      <c r="CT31" s="48">
        <f t="shared" si="27"/>
        <v>0</v>
      </c>
      <c r="CU31" s="48">
        <f t="shared" si="27"/>
        <v>0</v>
      </c>
      <c r="CV31" s="48">
        <f t="shared" si="27"/>
        <v>0</v>
      </c>
      <c r="CW31" s="48">
        <f t="shared" si="27"/>
        <v>0</v>
      </c>
      <c r="CX31" s="48">
        <f t="shared" si="27"/>
        <v>0</v>
      </c>
      <c r="CY31" s="48">
        <f t="shared" si="38"/>
        <v>0</v>
      </c>
      <c r="CZ31" s="48">
        <f t="shared" si="39"/>
        <v>0</v>
      </c>
      <c r="DA31" s="48">
        <f t="shared" si="39"/>
        <v>0</v>
      </c>
      <c r="DB31" s="48">
        <f t="shared" si="39"/>
        <v>0</v>
      </c>
      <c r="DC31" s="48">
        <f t="shared" si="39"/>
        <v>0</v>
      </c>
    </row>
    <row r="32" spans="1:107" ht="20.45" customHeight="1" x14ac:dyDescent="0.2">
      <c r="A32" s="43" t="s">
        <v>79</v>
      </c>
      <c r="B32" s="44"/>
      <c r="C32" s="44"/>
      <c r="D32" s="44"/>
      <c r="E32" s="44"/>
      <c r="F32" s="44"/>
      <c r="G32" s="46"/>
      <c r="H32" s="164">
        <v>0</v>
      </c>
      <c r="I32" s="164">
        <v>0.6</v>
      </c>
      <c r="J32" s="164">
        <v>0.1</v>
      </c>
      <c r="K32" s="164">
        <v>0.6</v>
      </c>
      <c r="L32" s="168">
        <f>'Site Data'!$C$12*1.1/12*(B32*$H$7+C32*$H$8+D32*$H$9+E32*$H$10)</f>
        <v>0</v>
      </c>
      <c r="M32" s="170">
        <f t="shared" si="8"/>
        <v>0</v>
      </c>
      <c r="N32" s="168">
        <f t="shared" si="2"/>
        <v>0</v>
      </c>
      <c r="O32" s="147">
        <f t="shared" si="30"/>
        <v>0</v>
      </c>
      <c r="P32" s="45">
        <f t="shared" si="31"/>
        <v>0</v>
      </c>
      <c r="Q32" s="169">
        <f t="shared" si="10"/>
        <v>0</v>
      </c>
      <c r="R32" s="169">
        <f t="shared" si="11"/>
        <v>0</v>
      </c>
      <c r="S32" s="169">
        <f t="shared" si="12"/>
        <v>0</v>
      </c>
      <c r="U32" s="172">
        <f t="shared" si="13"/>
        <v>0</v>
      </c>
      <c r="V32" s="170">
        <f t="shared" si="14"/>
        <v>0</v>
      </c>
      <c r="W32" s="172">
        <f t="shared" si="15"/>
        <v>0</v>
      </c>
      <c r="X32" s="170">
        <f t="shared" si="16"/>
        <v>0</v>
      </c>
      <c r="Y32" s="172">
        <f t="shared" si="17"/>
        <v>0</v>
      </c>
      <c r="Z32" s="170">
        <f t="shared" si="18"/>
        <v>0</v>
      </c>
      <c r="AA32" s="47"/>
      <c r="AB32" s="48">
        <f t="shared" ref="AB32:AO35" si="41">IF($G32=AB$16,$P32,0)</f>
        <v>0</v>
      </c>
      <c r="AC32" s="48">
        <f t="shared" si="41"/>
        <v>0</v>
      </c>
      <c r="AD32" s="48">
        <f t="shared" si="41"/>
        <v>0</v>
      </c>
      <c r="AE32" s="48">
        <f t="shared" si="41"/>
        <v>0</v>
      </c>
      <c r="AF32" s="48">
        <f t="shared" si="41"/>
        <v>0</v>
      </c>
      <c r="AG32" s="48">
        <f t="shared" si="41"/>
        <v>0</v>
      </c>
      <c r="AH32" s="48">
        <f t="shared" si="41"/>
        <v>0</v>
      </c>
      <c r="AI32" s="48">
        <f t="shared" si="41"/>
        <v>0</v>
      </c>
      <c r="AJ32" s="48">
        <f t="shared" si="41"/>
        <v>0</v>
      </c>
      <c r="AK32" s="48">
        <f t="shared" si="41"/>
        <v>0</v>
      </c>
      <c r="AL32" s="48">
        <f t="shared" si="41"/>
        <v>0</v>
      </c>
      <c r="AM32" s="48">
        <f t="shared" si="41"/>
        <v>0</v>
      </c>
      <c r="AN32" s="48">
        <f t="shared" si="41"/>
        <v>0</v>
      </c>
      <c r="AO32" s="48">
        <f t="shared" si="41"/>
        <v>0</v>
      </c>
      <c r="AP32" s="48">
        <f t="shared" si="40"/>
        <v>0</v>
      </c>
      <c r="AQ32" s="48">
        <f t="shared" si="20"/>
        <v>0</v>
      </c>
      <c r="AR32" s="48">
        <f t="shared" si="20"/>
        <v>0</v>
      </c>
      <c r="AS32" s="48">
        <f t="shared" si="20"/>
        <v>0</v>
      </c>
      <c r="AT32" s="48">
        <f t="shared" si="20"/>
        <v>0</v>
      </c>
      <c r="AU32" s="48">
        <f t="shared" si="20"/>
        <v>0</v>
      </c>
      <c r="AW32" s="48">
        <f t="shared" si="21"/>
        <v>0</v>
      </c>
      <c r="AX32" s="48">
        <f t="shared" si="21"/>
        <v>0</v>
      </c>
      <c r="AY32" s="48">
        <f t="shared" si="21"/>
        <v>0</v>
      </c>
      <c r="AZ32" s="48">
        <f t="shared" si="21"/>
        <v>0</v>
      </c>
      <c r="BA32" s="48">
        <f t="shared" si="21"/>
        <v>0</v>
      </c>
      <c r="BB32" s="48">
        <f t="shared" si="21"/>
        <v>0</v>
      </c>
      <c r="BC32" s="48">
        <f t="shared" si="21"/>
        <v>0</v>
      </c>
      <c r="BD32" s="48">
        <f t="shared" si="21"/>
        <v>0</v>
      </c>
      <c r="BE32" s="48">
        <f t="shared" si="21"/>
        <v>0</v>
      </c>
      <c r="BF32" s="48">
        <f t="shared" si="21"/>
        <v>0</v>
      </c>
      <c r="BG32" s="48">
        <f t="shared" si="21"/>
        <v>0</v>
      </c>
      <c r="BH32" s="48">
        <f t="shared" si="21"/>
        <v>0</v>
      </c>
      <c r="BI32" s="48">
        <f t="shared" si="21"/>
        <v>0</v>
      </c>
      <c r="BJ32" s="48">
        <f t="shared" si="21"/>
        <v>0</v>
      </c>
      <c r="BK32" s="48">
        <f t="shared" si="33"/>
        <v>0</v>
      </c>
      <c r="BL32" s="48">
        <f t="shared" si="33"/>
        <v>0</v>
      </c>
      <c r="BM32" s="48">
        <f t="shared" si="33"/>
        <v>0</v>
      </c>
      <c r="BN32" s="48">
        <f t="shared" si="33"/>
        <v>0</v>
      </c>
      <c r="BO32" s="48">
        <f t="shared" si="33"/>
        <v>0</v>
      </c>
      <c r="BQ32" s="48">
        <f t="shared" ref="BQ32:CD35" si="42">IF($G32=BQ$16,$W32,0)</f>
        <v>0</v>
      </c>
      <c r="BR32" s="48">
        <f t="shared" si="42"/>
        <v>0</v>
      </c>
      <c r="BS32" s="48">
        <f t="shared" si="42"/>
        <v>0</v>
      </c>
      <c r="BT32" s="48">
        <f t="shared" si="42"/>
        <v>0</v>
      </c>
      <c r="BU32" s="48">
        <f t="shared" si="42"/>
        <v>0</v>
      </c>
      <c r="BV32" s="48">
        <f t="shared" si="42"/>
        <v>0</v>
      </c>
      <c r="BW32" s="48">
        <f t="shared" si="42"/>
        <v>0</v>
      </c>
      <c r="BX32" s="48">
        <f t="shared" si="42"/>
        <v>0</v>
      </c>
      <c r="BY32" s="48">
        <f t="shared" si="42"/>
        <v>0</v>
      </c>
      <c r="BZ32" s="48">
        <f t="shared" si="42"/>
        <v>0</v>
      </c>
      <c r="CA32" s="48">
        <f t="shared" si="42"/>
        <v>0</v>
      </c>
      <c r="CB32" s="48">
        <f t="shared" si="42"/>
        <v>0</v>
      </c>
      <c r="CC32" s="48">
        <f t="shared" si="42"/>
        <v>0</v>
      </c>
      <c r="CD32" s="48">
        <f t="shared" si="42"/>
        <v>0</v>
      </c>
      <c r="CE32" s="48">
        <f t="shared" si="35"/>
        <v>0</v>
      </c>
      <c r="CF32" s="48">
        <f t="shared" si="36"/>
        <v>0</v>
      </c>
      <c r="CG32" s="48">
        <f t="shared" si="36"/>
        <v>0</v>
      </c>
      <c r="CH32" s="48">
        <f t="shared" si="36"/>
        <v>0</v>
      </c>
      <c r="CI32" s="48">
        <f t="shared" si="36"/>
        <v>0</v>
      </c>
      <c r="CK32" s="48">
        <f t="shared" ref="CK32:CX35" si="43">IF($G32=CK$16,$Y32,0)</f>
        <v>0</v>
      </c>
      <c r="CL32" s="48">
        <f t="shared" si="43"/>
        <v>0</v>
      </c>
      <c r="CM32" s="48">
        <f t="shared" si="43"/>
        <v>0</v>
      </c>
      <c r="CN32" s="48">
        <f t="shared" si="43"/>
        <v>0</v>
      </c>
      <c r="CO32" s="48">
        <f t="shared" si="43"/>
        <v>0</v>
      </c>
      <c r="CP32" s="48">
        <f t="shared" si="43"/>
        <v>0</v>
      </c>
      <c r="CQ32" s="48">
        <f t="shared" si="43"/>
        <v>0</v>
      </c>
      <c r="CR32" s="48">
        <f t="shared" si="43"/>
        <v>0</v>
      </c>
      <c r="CS32" s="48">
        <f t="shared" si="43"/>
        <v>0</v>
      </c>
      <c r="CT32" s="48">
        <f t="shared" si="43"/>
        <v>0</v>
      </c>
      <c r="CU32" s="48">
        <f t="shared" si="43"/>
        <v>0</v>
      </c>
      <c r="CV32" s="48">
        <f t="shared" si="43"/>
        <v>0</v>
      </c>
      <c r="CW32" s="48">
        <f t="shared" si="43"/>
        <v>0</v>
      </c>
      <c r="CX32" s="48">
        <f t="shared" si="43"/>
        <v>0</v>
      </c>
      <c r="CY32" s="48">
        <f t="shared" si="38"/>
        <v>0</v>
      </c>
      <c r="CZ32" s="48">
        <f t="shared" si="39"/>
        <v>0</v>
      </c>
      <c r="DA32" s="48">
        <f t="shared" si="39"/>
        <v>0</v>
      </c>
      <c r="DB32" s="48">
        <f t="shared" si="39"/>
        <v>0</v>
      </c>
      <c r="DC32" s="48">
        <f t="shared" si="39"/>
        <v>0</v>
      </c>
    </row>
    <row r="33" spans="1:107" ht="19.5" customHeight="1" x14ac:dyDescent="0.2">
      <c r="A33" s="160" t="s">
        <v>80</v>
      </c>
      <c r="B33" s="44"/>
      <c r="C33" s="44"/>
      <c r="D33" s="44"/>
      <c r="E33" s="44"/>
      <c r="F33" s="44"/>
      <c r="G33" s="163"/>
      <c r="H33" s="164">
        <v>0</v>
      </c>
      <c r="I33" s="164">
        <v>0.8</v>
      </c>
      <c r="J33" s="164">
        <v>0.3</v>
      </c>
      <c r="K33" s="164">
        <v>0.6</v>
      </c>
      <c r="L33" s="168">
        <f>'Site Data'!$C$12*1.1/12*(B33*$H$7+C33*$H$8+D33*$H$9+E33*$H$10)</f>
        <v>0</v>
      </c>
      <c r="M33" s="170">
        <f t="shared" si="8"/>
        <v>0</v>
      </c>
      <c r="N33" s="168">
        <f t="shared" ref="N33:N35" si="44">MIN(L33+M33,F33)</f>
        <v>0</v>
      </c>
      <c r="O33" s="147">
        <f t="shared" si="30"/>
        <v>0</v>
      </c>
      <c r="P33" s="45">
        <f t="shared" ref="P33:P35" si="45">L33+M33-O33</f>
        <v>0</v>
      </c>
      <c r="Q33" s="169">
        <f t="shared" si="10"/>
        <v>0</v>
      </c>
      <c r="R33" s="169">
        <f t="shared" si="11"/>
        <v>0</v>
      </c>
      <c r="S33" s="169">
        <f t="shared" si="12"/>
        <v>0</v>
      </c>
      <c r="U33" s="172">
        <f t="shared" si="13"/>
        <v>0</v>
      </c>
      <c r="V33" s="170">
        <f t="shared" si="14"/>
        <v>0</v>
      </c>
      <c r="W33" s="172">
        <f t="shared" si="15"/>
        <v>0</v>
      </c>
      <c r="X33" s="170">
        <f t="shared" si="16"/>
        <v>0</v>
      </c>
      <c r="Y33" s="172">
        <f t="shared" si="17"/>
        <v>0</v>
      </c>
      <c r="Z33" s="170">
        <f t="shared" si="18"/>
        <v>0</v>
      </c>
      <c r="AA33" s="47"/>
      <c r="AB33" s="48">
        <f t="shared" si="41"/>
        <v>0</v>
      </c>
      <c r="AC33" s="48">
        <f t="shared" si="41"/>
        <v>0</v>
      </c>
      <c r="AD33" s="48">
        <f t="shared" si="41"/>
        <v>0</v>
      </c>
      <c r="AE33" s="48">
        <f t="shared" si="41"/>
        <v>0</v>
      </c>
      <c r="AF33" s="48">
        <f t="shared" si="41"/>
        <v>0</v>
      </c>
      <c r="AG33" s="48">
        <f t="shared" si="41"/>
        <v>0</v>
      </c>
      <c r="AH33" s="48">
        <f t="shared" si="41"/>
        <v>0</v>
      </c>
      <c r="AI33" s="48">
        <f t="shared" si="41"/>
        <v>0</v>
      </c>
      <c r="AJ33" s="48">
        <f t="shared" si="41"/>
        <v>0</v>
      </c>
      <c r="AK33" s="48">
        <f t="shared" si="41"/>
        <v>0</v>
      </c>
      <c r="AL33" s="48">
        <f t="shared" si="41"/>
        <v>0</v>
      </c>
      <c r="AM33" s="48">
        <f t="shared" si="41"/>
        <v>0</v>
      </c>
      <c r="AN33" s="48">
        <f t="shared" si="41"/>
        <v>0</v>
      </c>
      <c r="AO33" s="48">
        <f t="shared" si="41"/>
        <v>0</v>
      </c>
      <c r="AP33" s="48">
        <f t="shared" si="40"/>
        <v>0</v>
      </c>
      <c r="AQ33" s="48">
        <f t="shared" si="20"/>
        <v>0</v>
      </c>
      <c r="AR33" s="48">
        <f t="shared" si="20"/>
        <v>0</v>
      </c>
      <c r="AS33" s="48">
        <f t="shared" si="20"/>
        <v>0</v>
      </c>
      <c r="AT33" s="48">
        <f t="shared" si="20"/>
        <v>0</v>
      </c>
      <c r="AU33" s="48">
        <f t="shared" si="20"/>
        <v>0</v>
      </c>
      <c r="AW33" s="48">
        <f t="shared" si="21"/>
        <v>0</v>
      </c>
      <c r="AX33" s="48">
        <f t="shared" si="21"/>
        <v>0</v>
      </c>
      <c r="AY33" s="48">
        <f t="shared" si="21"/>
        <v>0</v>
      </c>
      <c r="AZ33" s="48">
        <f t="shared" si="21"/>
        <v>0</v>
      </c>
      <c r="BA33" s="48">
        <f t="shared" si="21"/>
        <v>0</v>
      </c>
      <c r="BB33" s="48">
        <f t="shared" si="21"/>
        <v>0</v>
      </c>
      <c r="BC33" s="48">
        <f t="shared" si="21"/>
        <v>0</v>
      </c>
      <c r="BD33" s="48">
        <f t="shared" si="21"/>
        <v>0</v>
      </c>
      <c r="BE33" s="48">
        <f t="shared" si="21"/>
        <v>0</v>
      </c>
      <c r="BF33" s="48">
        <f t="shared" si="21"/>
        <v>0</v>
      </c>
      <c r="BG33" s="48">
        <f t="shared" si="21"/>
        <v>0</v>
      </c>
      <c r="BH33" s="48">
        <f t="shared" si="21"/>
        <v>0</v>
      </c>
      <c r="BI33" s="48">
        <f t="shared" si="21"/>
        <v>0</v>
      </c>
      <c r="BJ33" s="48">
        <f t="shared" si="21"/>
        <v>0</v>
      </c>
      <c r="BK33" s="48">
        <f t="shared" si="33"/>
        <v>0</v>
      </c>
      <c r="BL33" s="48">
        <f t="shared" si="33"/>
        <v>0</v>
      </c>
      <c r="BM33" s="48">
        <f t="shared" si="33"/>
        <v>0</v>
      </c>
      <c r="BN33" s="48">
        <f t="shared" si="33"/>
        <v>0</v>
      </c>
      <c r="BO33" s="48">
        <f t="shared" si="33"/>
        <v>0</v>
      </c>
      <c r="BQ33" s="48">
        <f t="shared" si="42"/>
        <v>0</v>
      </c>
      <c r="BR33" s="48">
        <f t="shared" si="42"/>
        <v>0</v>
      </c>
      <c r="BS33" s="48">
        <f t="shared" si="42"/>
        <v>0</v>
      </c>
      <c r="BT33" s="48">
        <f t="shared" si="42"/>
        <v>0</v>
      </c>
      <c r="BU33" s="48">
        <f t="shared" si="42"/>
        <v>0</v>
      </c>
      <c r="BV33" s="48">
        <f t="shared" si="42"/>
        <v>0</v>
      </c>
      <c r="BW33" s="48">
        <f t="shared" si="42"/>
        <v>0</v>
      </c>
      <c r="BX33" s="48">
        <f t="shared" si="42"/>
        <v>0</v>
      </c>
      <c r="BY33" s="48">
        <f t="shared" si="42"/>
        <v>0</v>
      </c>
      <c r="BZ33" s="48">
        <f t="shared" si="42"/>
        <v>0</v>
      </c>
      <c r="CA33" s="48">
        <f t="shared" si="42"/>
        <v>0</v>
      </c>
      <c r="CB33" s="48">
        <f t="shared" si="42"/>
        <v>0</v>
      </c>
      <c r="CC33" s="48">
        <f t="shared" si="42"/>
        <v>0</v>
      </c>
      <c r="CD33" s="48">
        <f t="shared" si="42"/>
        <v>0</v>
      </c>
      <c r="CE33" s="48">
        <f t="shared" si="35"/>
        <v>0</v>
      </c>
      <c r="CF33" s="48">
        <f t="shared" si="36"/>
        <v>0</v>
      </c>
      <c r="CG33" s="48">
        <f t="shared" si="36"/>
        <v>0</v>
      </c>
      <c r="CH33" s="48">
        <f t="shared" si="36"/>
        <v>0</v>
      </c>
      <c r="CI33" s="48">
        <f t="shared" si="36"/>
        <v>0</v>
      </c>
      <c r="CK33" s="48">
        <f t="shared" si="43"/>
        <v>0</v>
      </c>
      <c r="CL33" s="48">
        <f t="shared" si="43"/>
        <v>0</v>
      </c>
      <c r="CM33" s="48">
        <f t="shared" si="43"/>
        <v>0</v>
      </c>
      <c r="CN33" s="48">
        <f t="shared" si="43"/>
        <v>0</v>
      </c>
      <c r="CO33" s="48">
        <f t="shared" si="43"/>
        <v>0</v>
      </c>
      <c r="CP33" s="48">
        <f t="shared" si="43"/>
        <v>0</v>
      </c>
      <c r="CQ33" s="48">
        <f t="shared" si="43"/>
        <v>0</v>
      </c>
      <c r="CR33" s="48">
        <f t="shared" si="43"/>
        <v>0</v>
      </c>
      <c r="CS33" s="48">
        <f t="shared" si="43"/>
        <v>0</v>
      </c>
      <c r="CT33" s="48">
        <f t="shared" si="43"/>
        <v>0</v>
      </c>
      <c r="CU33" s="48">
        <f t="shared" si="43"/>
        <v>0</v>
      </c>
      <c r="CV33" s="48">
        <f t="shared" si="43"/>
        <v>0</v>
      </c>
      <c r="CW33" s="48">
        <f t="shared" si="43"/>
        <v>0</v>
      </c>
      <c r="CX33" s="48">
        <f t="shared" si="43"/>
        <v>0</v>
      </c>
      <c r="CY33" s="48">
        <f t="shared" si="38"/>
        <v>0</v>
      </c>
      <c r="CZ33" s="48">
        <f t="shared" si="39"/>
        <v>0</v>
      </c>
      <c r="DA33" s="48">
        <f t="shared" si="39"/>
        <v>0</v>
      </c>
      <c r="DB33" s="48">
        <f t="shared" si="39"/>
        <v>0</v>
      </c>
      <c r="DC33" s="48">
        <f t="shared" si="39"/>
        <v>0</v>
      </c>
    </row>
    <row r="34" spans="1:107" ht="19.5" customHeight="1" x14ac:dyDescent="0.2">
      <c r="A34" s="160" t="s">
        <v>81</v>
      </c>
      <c r="B34" s="44"/>
      <c r="C34" s="44"/>
      <c r="D34" s="44"/>
      <c r="E34" s="44"/>
      <c r="F34" s="44"/>
      <c r="G34" s="163"/>
      <c r="H34" s="164">
        <v>0</v>
      </c>
      <c r="I34" s="164">
        <v>0.8</v>
      </c>
      <c r="J34" s="164">
        <v>0.25</v>
      </c>
      <c r="K34" s="164">
        <v>0.6</v>
      </c>
      <c r="L34" s="168">
        <f>'Site Data'!$C$12*1.1/12*(B34*$H$7+C34*$H$8+D34*$H$9+E34*$H$10)</f>
        <v>0</v>
      </c>
      <c r="M34" s="170">
        <f t="shared" si="8"/>
        <v>0</v>
      </c>
      <c r="N34" s="168">
        <f t="shared" si="44"/>
        <v>0</v>
      </c>
      <c r="O34" s="147">
        <f t="shared" si="30"/>
        <v>0</v>
      </c>
      <c r="P34" s="45">
        <f t="shared" si="45"/>
        <v>0</v>
      </c>
      <c r="Q34" s="169">
        <f t="shared" si="10"/>
        <v>0</v>
      </c>
      <c r="R34" s="169">
        <f t="shared" si="11"/>
        <v>0</v>
      </c>
      <c r="S34" s="169">
        <f t="shared" si="12"/>
        <v>0</v>
      </c>
      <c r="U34" s="172">
        <f t="shared" si="13"/>
        <v>0</v>
      </c>
      <c r="V34" s="170">
        <f t="shared" si="14"/>
        <v>0</v>
      </c>
      <c r="W34" s="172">
        <f t="shared" si="15"/>
        <v>0</v>
      </c>
      <c r="X34" s="170">
        <f t="shared" si="16"/>
        <v>0</v>
      </c>
      <c r="Y34" s="172">
        <f t="shared" si="17"/>
        <v>0</v>
      </c>
      <c r="Z34" s="170">
        <f t="shared" si="18"/>
        <v>0</v>
      </c>
      <c r="AA34" s="47"/>
      <c r="AB34" s="48">
        <f t="shared" si="41"/>
        <v>0</v>
      </c>
      <c r="AC34" s="48">
        <f t="shared" si="41"/>
        <v>0</v>
      </c>
      <c r="AD34" s="48">
        <f t="shared" si="41"/>
        <v>0</v>
      </c>
      <c r="AE34" s="48">
        <f t="shared" si="41"/>
        <v>0</v>
      </c>
      <c r="AF34" s="48">
        <f t="shared" si="41"/>
        <v>0</v>
      </c>
      <c r="AG34" s="48">
        <f t="shared" si="41"/>
        <v>0</v>
      </c>
      <c r="AH34" s="48">
        <f t="shared" si="41"/>
        <v>0</v>
      </c>
      <c r="AI34" s="48">
        <f t="shared" si="41"/>
        <v>0</v>
      </c>
      <c r="AJ34" s="48">
        <f t="shared" si="41"/>
        <v>0</v>
      </c>
      <c r="AK34" s="48">
        <f t="shared" si="41"/>
        <v>0</v>
      </c>
      <c r="AL34" s="48">
        <f t="shared" si="41"/>
        <v>0</v>
      </c>
      <c r="AM34" s="48">
        <f t="shared" si="41"/>
        <v>0</v>
      </c>
      <c r="AN34" s="48">
        <f t="shared" si="41"/>
        <v>0</v>
      </c>
      <c r="AO34" s="48">
        <f t="shared" si="41"/>
        <v>0</v>
      </c>
      <c r="AP34" s="48">
        <f t="shared" si="40"/>
        <v>0</v>
      </c>
      <c r="AQ34" s="48">
        <f t="shared" si="20"/>
        <v>0</v>
      </c>
      <c r="AR34" s="48">
        <f t="shared" si="20"/>
        <v>0</v>
      </c>
      <c r="AS34" s="48">
        <f t="shared" si="20"/>
        <v>0</v>
      </c>
      <c r="AT34" s="48">
        <f t="shared" si="20"/>
        <v>0</v>
      </c>
      <c r="AU34" s="48">
        <f t="shared" si="20"/>
        <v>0</v>
      </c>
      <c r="AW34" s="48">
        <f t="shared" si="21"/>
        <v>0</v>
      </c>
      <c r="AX34" s="48">
        <f t="shared" si="21"/>
        <v>0</v>
      </c>
      <c r="AY34" s="48">
        <f t="shared" si="21"/>
        <v>0</v>
      </c>
      <c r="AZ34" s="48">
        <f t="shared" si="21"/>
        <v>0</v>
      </c>
      <c r="BA34" s="48">
        <f t="shared" si="21"/>
        <v>0</v>
      </c>
      <c r="BB34" s="48">
        <f t="shared" si="21"/>
        <v>0</v>
      </c>
      <c r="BC34" s="48">
        <f t="shared" si="21"/>
        <v>0</v>
      </c>
      <c r="BD34" s="48">
        <f t="shared" si="21"/>
        <v>0</v>
      </c>
      <c r="BE34" s="48">
        <f t="shared" si="21"/>
        <v>0</v>
      </c>
      <c r="BF34" s="48">
        <f t="shared" si="21"/>
        <v>0</v>
      </c>
      <c r="BG34" s="48">
        <f t="shared" si="21"/>
        <v>0</v>
      </c>
      <c r="BH34" s="48">
        <f t="shared" si="21"/>
        <v>0</v>
      </c>
      <c r="BI34" s="48">
        <f t="shared" si="21"/>
        <v>0</v>
      </c>
      <c r="BJ34" s="48">
        <f t="shared" si="21"/>
        <v>0</v>
      </c>
      <c r="BK34" s="48">
        <f t="shared" si="33"/>
        <v>0</v>
      </c>
      <c r="BL34" s="48">
        <f t="shared" si="33"/>
        <v>0</v>
      </c>
      <c r="BM34" s="48">
        <f t="shared" si="33"/>
        <v>0</v>
      </c>
      <c r="BN34" s="48">
        <f t="shared" si="33"/>
        <v>0</v>
      </c>
      <c r="BO34" s="48">
        <f t="shared" si="33"/>
        <v>0</v>
      </c>
      <c r="BQ34" s="48">
        <f t="shared" si="42"/>
        <v>0</v>
      </c>
      <c r="BR34" s="48">
        <f t="shared" si="42"/>
        <v>0</v>
      </c>
      <c r="BS34" s="48">
        <f t="shared" si="42"/>
        <v>0</v>
      </c>
      <c r="BT34" s="48">
        <f t="shared" si="42"/>
        <v>0</v>
      </c>
      <c r="BU34" s="48">
        <f t="shared" si="42"/>
        <v>0</v>
      </c>
      <c r="BV34" s="48">
        <f t="shared" si="42"/>
        <v>0</v>
      </c>
      <c r="BW34" s="48">
        <f t="shared" si="42"/>
        <v>0</v>
      </c>
      <c r="BX34" s="48">
        <f t="shared" si="42"/>
        <v>0</v>
      </c>
      <c r="BY34" s="48">
        <f t="shared" si="42"/>
        <v>0</v>
      </c>
      <c r="BZ34" s="48">
        <f t="shared" si="42"/>
        <v>0</v>
      </c>
      <c r="CA34" s="48">
        <f t="shared" si="42"/>
        <v>0</v>
      </c>
      <c r="CB34" s="48">
        <f t="shared" si="42"/>
        <v>0</v>
      </c>
      <c r="CC34" s="48">
        <f t="shared" si="42"/>
        <v>0</v>
      </c>
      <c r="CD34" s="48">
        <f t="shared" si="42"/>
        <v>0</v>
      </c>
      <c r="CE34" s="48">
        <f t="shared" si="35"/>
        <v>0</v>
      </c>
      <c r="CF34" s="48">
        <f t="shared" si="36"/>
        <v>0</v>
      </c>
      <c r="CG34" s="48">
        <f t="shared" si="36"/>
        <v>0</v>
      </c>
      <c r="CH34" s="48">
        <f t="shared" si="36"/>
        <v>0</v>
      </c>
      <c r="CI34" s="48">
        <f t="shared" si="36"/>
        <v>0</v>
      </c>
      <c r="CK34" s="48">
        <f t="shared" si="43"/>
        <v>0</v>
      </c>
      <c r="CL34" s="48">
        <f t="shared" si="43"/>
        <v>0</v>
      </c>
      <c r="CM34" s="48">
        <f t="shared" si="43"/>
        <v>0</v>
      </c>
      <c r="CN34" s="48">
        <f t="shared" si="43"/>
        <v>0</v>
      </c>
      <c r="CO34" s="48">
        <f t="shared" si="43"/>
        <v>0</v>
      </c>
      <c r="CP34" s="48">
        <f t="shared" si="43"/>
        <v>0</v>
      </c>
      <c r="CQ34" s="48">
        <f t="shared" si="43"/>
        <v>0</v>
      </c>
      <c r="CR34" s="48">
        <f t="shared" si="43"/>
        <v>0</v>
      </c>
      <c r="CS34" s="48">
        <f t="shared" si="43"/>
        <v>0</v>
      </c>
      <c r="CT34" s="48">
        <f t="shared" si="43"/>
        <v>0</v>
      </c>
      <c r="CU34" s="48">
        <f t="shared" si="43"/>
        <v>0</v>
      </c>
      <c r="CV34" s="48">
        <f t="shared" si="43"/>
        <v>0</v>
      </c>
      <c r="CW34" s="48">
        <f t="shared" si="43"/>
        <v>0</v>
      </c>
      <c r="CX34" s="48">
        <f t="shared" si="43"/>
        <v>0</v>
      </c>
      <c r="CY34" s="48">
        <f t="shared" si="38"/>
        <v>0</v>
      </c>
      <c r="CZ34" s="48">
        <f t="shared" si="39"/>
        <v>0</v>
      </c>
      <c r="DA34" s="48">
        <f t="shared" si="39"/>
        <v>0</v>
      </c>
      <c r="DB34" s="48">
        <f t="shared" si="39"/>
        <v>0</v>
      </c>
      <c r="DC34" s="48">
        <f t="shared" si="39"/>
        <v>0</v>
      </c>
    </row>
    <row r="35" spans="1:107" ht="19.5" customHeight="1" x14ac:dyDescent="0.2">
      <c r="A35" s="160" t="s">
        <v>82</v>
      </c>
      <c r="B35" s="44"/>
      <c r="C35" s="44"/>
      <c r="D35" s="44"/>
      <c r="E35" s="44"/>
      <c r="F35" s="44"/>
      <c r="G35" s="163"/>
      <c r="H35" s="205"/>
      <c r="I35" s="205"/>
      <c r="J35" s="205"/>
      <c r="K35" s="205"/>
      <c r="L35" s="168">
        <f>'Site Data'!$C$12*1.1/12*(B35*$H$7+C35*$H$8+D35*$H$9+E35*$H$10)</f>
        <v>0</v>
      </c>
      <c r="M35" s="170">
        <f t="shared" si="8"/>
        <v>0</v>
      </c>
      <c r="N35" s="168">
        <f t="shared" si="44"/>
        <v>0</v>
      </c>
      <c r="O35" s="147">
        <f t="shared" si="30"/>
        <v>0</v>
      </c>
      <c r="P35" s="45">
        <f t="shared" si="45"/>
        <v>0</v>
      </c>
      <c r="Q35" s="169">
        <f>MIN(F35*I35,MIN(F35,L35+V35))</f>
        <v>0</v>
      </c>
      <c r="R35" s="169">
        <f t="shared" si="11"/>
        <v>0</v>
      </c>
      <c r="S35" s="169">
        <f t="shared" si="12"/>
        <v>0</v>
      </c>
      <c r="U35" s="172">
        <f t="shared" si="13"/>
        <v>0</v>
      </c>
      <c r="V35" s="170">
        <f t="shared" si="14"/>
        <v>0</v>
      </c>
      <c r="W35" s="172">
        <f t="shared" si="15"/>
        <v>0</v>
      </c>
      <c r="X35" s="170">
        <f t="shared" si="16"/>
        <v>0</v>
      </c>
      <c r="Y35" s="172">
        <f t="shared" si="17"/>
        <v>0</v>
      </c>
      <c r="Z35" s="170">
        <f t="shared" si="18"/>
        <v>0</v>
      </c>
      <c r="AA35" s="47"/>
      <c r="AB35" s="48">
        <f t="shared" si="41"/>
        <v>0</v>
      </c>
      <c r="AC35" s="48">
        <f t="shared" si="41"/>
        <v>0</v>
      </c>
      <c r="AD35" s="48">
        <f t="shared" si="41"/>
        <v>0</v>
      </c>
      <c r="AE35" s="48">
        <f t="shared" si="41"/>
        <v>0</v>
      </c>
      <c r="AF35" s="48">
        <f t="shared" si="41"/>
        <v>0</v>
      </c>
      <c r="AG35" s="48">
        <f t="shared" si="41"/>
        <v>0</v>
      </c>
      <c r="AH35" s="48">
        <f t="shared" si="41"/>
        <v>0</v>
      </c>
      <c r="AI35" s="48">
        <f t="shared" si="41"/>
        <v>0</v>
      </c>
      <c r="AJ35" s="48">
        <f t="shared" si="41"/>
        <v>0</v>
      </c>
      <c r="AK35" s="48">
        <f t="shared" si="41"/>
        <v>0</v>
      </c>
      <c r="AL35" s="48">
        <f t="shared" si="41"/>
        <v>0</v>
      </c>
      <c r="AM35" s="48">
        <f t="shared" si="41"/>
        <v>0</v>
      </c>
      <c r="AN35" s="48">
        <f t="shared" si="41"/>
        <v>0</v>
      </c>
      <c r="AO35" s="48">
        <f t="shared" si="41"/>
        <v>0</v>
      </c>
      <c r="AP35" s="48">
        <f t="shared" si="40"/>
        <v>0</v>
      </c>
      <c r="AQ35" s="48">
        <f t="shared" si="20"/>
        <v>0</v>
      </c>
      <c r="AR35" s="48">
        <f t="shared" si="20"/>
        <v>0</v>
      </c>
      <c r="AS35" s="48">
        <f t="shared" si="20"/>
        <v>0</v>
      </c>
      <c r="AT35" s="48">
        <f t="shared" si="20"/>
        <v>0</v>
      </c>
      <c r="AU35" s="48">
        <f t="shared" si="20"/>
        <v>0</v>
      </c>
      <c r="AW35" s="48">
        <f t="shared" si="21"/>
        <v>0</v>
      </c>
      <c r="AX35" s="48">
        <f t="shared" si="21"/>
        <v>0</v>
      </c>
      <c r="AY35" s="48">
        <f t="shared" si="21"/>
        <v>0</v>
      </c>
      <c r="AZ35" s="48">
        <f t="shared" si="21"/>
        <v>0</v>
      </c>
      <c r="BA35" s="48">
        <f t="shared" si="21"/>
        <v>0</v>
      </c>
      <c r="BB35" s="48">
        <f t="shared" si="21"/>
        <v>0</v>
      </c>
      <c r="BC35" s="48">
        <f t="shared" si="21"/>
        <v>0</v>
      </c>
      <c r="BD35" s="48">
        <f t="shared" si="21"/>
        <v>0</v>
      </c>
      <c r="BE35" s="48">
        <f t="shared" si="21"/>
        <v>0</v>
      </c>
      <c r="BF35" s="48">
        <f t="shared" si="21"/>
        <v>0</v>
      </c>
      <c r="BG35" s="48">
        <f t="shared" si="21"/>
        <v>0</v>
      </c>
      <c r="BH35" s="48">
        <f t="shared" si="21"/>
        <v>0</v>
      </c>
      <c r="BI35" s="48">
        <f t="shared" si="21"/>
        <v>0</v>
      </c>
      <c r="BJ35" s="48">
        <f t="shared" si="21"/>
        <v>0</v>
      </c>
      <c r="BK35" s="48">
        <f t="shared" si="33"/>
        <v>0</v>
      </c>
      <c r="BL35" s="48">
        <f t="shared" si="33"/>
        <v>0</v>
      </c>
      <c r="BM35" s="48">
        <f t="shared" si="33"/>
        <v>0</v>
      </c>
      <c r="BN35" s="48">
        <f t="shared" si="33"/>
        <v>0</v>
      </c>
      <c r="BO35" s="48">
        <f t="shared" si="33"/>
        <v>0</v>
      </c>
      <c r="BQ35" s="48">
        <f t="shared" si="42"/>
        <v>0</v>
      </c>
      <c r="BR35" s="48">
        <f t="shared" si="42"/>
        <v>0</v>
      </c>
      <c r="BS35" s="48">
        <f t="shared" si="42"/>
        <v>0</v>
      </c>
      <c r="BT35" s="48">
        <f t="shared" si="42"/>
        <v>0</v>
      </c>
      <c r="BU35" s="48">
        <f t="shared" si="42"/>
        <v>0</v>
      </c>
      <c r="BV35" s="48">
        <f t="shared" si="42"/>
        <v>0</v>
      </c>
      <c r="BW35" s="48">
        <f t="shared" si="42"/>
        <v>0</v>
      </c>
      <c r="BX35" s="48">
        <f t="shared" si="42"/>
        <v>0</v>
      </c>
      <c r="BY35" s="48">
        <f t="shared" si="42"/>
        <v>0</v>
      </c>
      <c r="BZ35" s="48">
        <f t="shared" si="42"/>
        <v>0</v>
      </c>
      <c r="CA35" s="48">
        <f t="shared" si="42"/>
        <v>0</v>
      </c>
      <c r="CB35" s="48">
        <f t="shared" si="42"/>
        <v>0</v>
      </c>
      <c r="CC35" s="48">
        <f t="shared" si="42"/>
        <v>0</v>
      </c>
      <c r="CD35" s="48">
        <f t="shared" si="42"/>
        <v>0</v>
      </c>
      <c r="CE35" s="48">
        <f t="shared" si="35"/>
        <v>0</v>
      </c>
      <c r="CF35" s="48">
        <f t="shared" si="36"/>
        <v>0</v>
      </c>
      <c r="CG35" s="48">
        <f t="shared" si="36"/>
        <v>0</v>
      </c>
      <c r="CH35" s="48">
        <f t="shared" si="36"/>
        <v>0</v>
      </c>
      <c r="CI35" s="48">
        <f t="shared" si="36"/>
        <v>0</v>
      </c>
      <c r="CK35" s="48">
        <f t="shared" si="43"/>
        <v>0</v>
      </c>
      <c r="CL35" s="48">
        <f t="shared" si="43"/>
        <v>0</v>
      </c>
      <c r="CM35" s="48">
        <f t="shared" si="43"/>
        <v>0</v>
      </c>
      <c r="CN35" s="48">
        <f t="shared" si="43"/>
        <v>0</v>
      </c>
      <c r="CO35" s="48">
        <f t="shared" si="43"/>
        <v>0</v>
      </c>
      <c r="CP35" s="48">
        <f t="shared" si="43"/>
        <v>0</v>
      </c>
      <c r="CQ35" s="48">
        <f t="shared" si="43"/>
        <v>0</v>
      </c>
      <c r="CR35" s="48">
        <f t="shared" si="43"/>
        <v>0</v>
      </c>
      <c r="CS35" s="48">
        <f t="shared" si="43"/>
        <v>0</v>
      </c>
      <c r="CT35" s="48">
        <f t="shared" si="43"/>
        <v>0</v>
      </c>
      <c r="CU35" s="48">
        <f t="shared" si="43"/>
        <v>0</v>
      </c>
      <c r="CV35" s="48">
        <f t="shared" si="43"/>
        <v>0</v>
      </c>
      <c r="CW35" s="48">
        <f t="shared" si="43"/>
        <v>0</v>
      </c>
      <c r="CX35" s="48">
        <f t="shared" si="43"/>
        <v>0</v>
      </c>
      <c r="CY35" s="48">
        <f t="shared" si="38"/>
        <v>0</v>
      </c>
      <c r="CZ35" s="48">
        <f t="shared" si="39"/>
        <v>0</v>
      </c>
      <c r="DA35" s="48">
        <f t="shared" si="39"/>
        <v>0</v>
      </c>
      <c r="DB35" s="48">
        <f t="shared" si="39"/>
        <v>0</v>
      </c>
      <c r="DC35" s="48">
        <f t="shared" si="39"/>
        <v>0</v>
      </c>
    </row>
    <row r="36" spans="1:107" ht="19.5" customHeight="1" x14ac:dyDescent="0.2">
      <c r="A36" s="322"/>
      <c r="B36" s="322"/>
      <c r="C36" s="323"/>
      <c r="D36" s="157"/>
      <c r="E36" s="157"/>
      <c r="F36" s="166" t="s">
        <v>83</v>
      </c>
      <c r="G36" s="167"/>
      <c r="H36" s="165"/>
      <c r="I36" s="165"/>
      <c r="J36" s="165"/>
      <c r="K36" s="165"/>
      <c r="L36" s="168"/>
      <c r="M36" s="45"/>
      <c r="N36" s="168"/>
      <c r="O36" s="45"/>
      <c r="P36" s="45"/>
      <c r="Q36" s="152"/>
      <c r="R36" s="152"/>
      <c r="S36" s="152"/>
      <c r="Z36" s="2"/>
      <c r="AA36" s="47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</row>
    <row r="37" spans="1:107" ht="19.5" customHeight="1" x14ac:dyDescent="0.2">
      <c r="A37" s="160" t="s">
        <v>84</v>
      </c>
      <c r="B37" s="157"/>
      <c r="C37" s="157"/>
      <c r="D37" s="157"/>
      <c r="E37" s="157"/>
      <c r="F37" s="44"/>
      <c r="G37" s="167"/>
      <c r="H37" s="164" t="s">
        <v>85</v>
      </c>
      <c r="I37" s="164" t="s">
        <v>86</v>
      </c>
      <c r="J37" s="164" t="s">
        <v>86</v>
      </c>
      <c r="K37" s="164" t="s">
        <v>86</v>
      </c>
      <c r="L37" s="168" t="s">
        <v>86</v>
      </c>
      <c r="M37" s="168" t="s">
        <v>86</v>
      </c>
      <c r="N37" s="168" t="s">
        <v>86</v>
      </c>
      <c r="O37" s="168">
        <f>5*$F$37</f>
        <v>0</v>
      </c>
      <c r="P37" s="168" t="s">
        <v>86</v>
      </c>
      <c r="Q37" s="168">
        <f t="shared" ref="Q37:S37" si="46">5*$F$37</f>
        <v>0</v>
      </c>
      <c r="R37" s="168">
        <f t="shared" si="46"/>
        <v>0</v>
      </c>
      <c r="S37" s="168">
        <f t="shared" si="46"/>
        <v>0</v>
      </c>
      <c r="Z37" s="2"/>
      <c r="AA37" s="47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</row>
    <row r="38" spans="1:107" ht="19.5" customHeight="1" x14ac:dyDescent="0.2">
      <c r="A38" s="160" t="s">
        <v>87</v>
      </c>
      <c r="B38" s="157"/>
      <c r="C38" s="157"/>
      <c r="D38" s="157"/>
      <c r="E38" s="157"/>
      <c r="F38" s="44"/>
      <c r="G38" s="167"/>
      <c r="H38" s="164" t="s">
        <v>88</v>
      </c>
      <c r="I38" s="164" t="s">
        <v>86</v>
      </c>
      <c r="J38" s="164" t="s">
        <v>86</v>
      </c>
      <c r="K38" s="164" t="s">
        <v>86</v>
      </c>
      <c r="L38" s="168" t="s">
        <v>86</v>
      </c>
      <c r="M38" s="168" t="s">
        <v>86</v>
      </c>
      <c r="N38" s="168" t="s">
        <v>86</v>
      </c>
      <c r="O38" s="168">
        <f>10*$F$38</f>
        <v>0</v>
      </c>
      <c r="P38" s="168" t="s">
        <v>86</v>
      </c>
      <c r="Q38" s="168">
        <f t="shared" ref="Q38:S38" si="47">10*$F$38</f>
        <v>0</v>
      </c>
      <c r="R38" s="168">
        <f t="shared" si="47"/>
        <v>0</v>
      </c>
      <c r="S38" s="168">
        <f t="shared" si="47"/>
        <v>0</v>
      </c>
      <c r="Z38" s="2"/>
      <c r="AA38" s="47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</row>
    <row r="39" spans="1:107" ht="19.5" customHeight="1" x14ac:dyDescent="0.2">
      <c r="A39" s="160" t="s">
        <v>89</v>
      </c>
      <c r="B39" s="157"/>
      <c r="C39" s="157"/>
      <c r="D39" s="157"/>
      <c r="E39" s="157"/>
      <c r="F39" s="44"/>
      <c r="G39" s="167"/>
      <c r="H39" s="164" t="s">
        <v>88</v>
      </c>
      <c r="I39" s="164" t="s">
        <v>86</v>
      </c>
      <c r="J39" s="164" t="s">
        <v>86</v>
      </c>
      <c r="K39" s="164" t="s">
        <v>86</v>
      </c>
      <c r="L39" s="168" t="s">
        <v>86</v>
      </c>
      <c r="M39" s="168" t="s">
        <v>86</v>
      </c>
      <c r="N39" s="168" t="s">
        <v>86</v>
      </c>
      <c r="O39" s="168">
        <f>10*$F$39</f>
        <v>0</v>
      </c>
      <c r="P39" s="168" t="s">
        <v>86</v>
      </c>
      <c r="Q39" s="168">
        <f t="shared" ref="Q39:S39" si="48">10*$F$39</f>
        <v>0</v>
      </c>
      <c r="R39" s="168">
        <f t="shared" si="48"/>
        <v>0</v>
      </c>
      <c r="S39" s="168">
        <f t="shared" si="48"/>
        <v>0</v>
      </c>
      <c r="Z39" s="2"/>
      <c r="AA39" s="47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</row>
    <row r="40" spans="1:107" ht="19.5" customHeight="1" x14ac:dyDescent="0.2">
      <c r="A40" s="160" t="s">
        <v>90</v>
      </c>
      <c r="B40" s="157"/>
      <c r="C40" s="157"/>
      <c r="D40" s="157"/>
      <c r="E40" s="157"/>
      <c r="F40" s="44"/>
      <c r="G40" s="167"/>
      <c r="H40" s="164" t="s">
        <v>91</v>
      </c>
      <c r="I40" s="164" t="s">
        <v>86</v>
      </c>
      <c r="J40" s="164" t="s">
        <v>86</v>
      </c>
      <c r="K40" s="164" t="s">
        <v>86</v>
      </c>
      <c r="L40" s="168" t="s">
        <v>86</v>
      </c>
      <c r="M40" s="168" t="s">
        <v>86</v>
      </c>
      <c r="N40" s="168" t="s">
        <v>86</v>
      </c>
      <c r="O40" s="168">
        <f>20*$F$40</f>
        <v>0</v>
      </c>
      <c r="P40" s="168" t="s">
        <v>86</v>
      </c>
      <c r="Q40" s="168">
        <f t="shared" ref="Q40:S40" si="49">20*$F$40</f>
        <v>0</v>
      </c>
      <c r="R40" s="168">
        <f t="shared" si="49"/>
        <v>0</v>
      </c>
      <c r="S40" s="168">
        <f t="shared" si="49"/>
        <v>0</v>
      </c>
      <c r="Z40" s="2"/>
      <c r="AA40" s="47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</row>
    <row r="41" spans="1:107" ht="19.5" customHeight="1" x14ac:dyDescent="0.2">
      <c r="A41" s="160" t="s">
        <v>92</v>
      </c>
      <c r="B41" s="157"/>
      <c r="C41" s="157"/>
      <c r="D41" s="157"/>
      <c r="E41" s="157"/>
      <c r="F41" s="44"/>
      <c r="G41" s="167"/>
      <c r="H41" s="164" t="s">
        <v>93</v>
      </c>
      <c r="I41" s="164" t="s">
        <v>86</v>
      </c>
      <c r="J41" s="164" t="s">
        <v>86</v>
      </c>
      <c r="K41" s="164" t="s">
        <v>86</v>
      </c>
      <c r="L41" s="168" t="s">
        <v>86</v>
      </c>
      <c r="M41" s="168" t="s">
        <v>86</v>
      </c>
      <c r="N41" s="168" t="s">
        <v>86</v>
      </c>
      <c r="O41" s="168">
        <f>20*$F$41</f>
        <v>0</v>
      </c>
      <c r="P41" s="168" t="s">
        <v>86</v>
      </c>
      <c r="Q41" s="168">
        <f t="shared" ref="Q41:S41" si="50">20*$F$41</f>
        <v>0</v>
      </c>
      <c r="R41" s="168">
        <f t="shared" si="50"/>
        <v>0</v>
      </c>
      <c r="S41" s="168">
        <f t="shared" si="50"/>
        <v>0</v>
      </c>
      <c r="Z41" s="2"/>
      <c r="AA41" s="47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</row>
    <row r="42" spans="1:107" s="49" customFormat="1" x14ac:dyDescent="0.2">
      <c r="A42" s="50"/>
      <c r="B42" s="50"/>
      <c r="C42" s="2"/>
      <c r="D42" s="2"/>
      <c r="E42" s="2"/>
      <c r="F42" s="57"/>
      <c r="G42" s="57"/>
      <c r="H42" s="57"/>
      <c r="I42" s="57"/>
      <c r="J42" s="57"/>
      <c r="K42" s="57"/>
      <c r="L42" s="162"/>
      <c r="M42" s="29"/>
      <c r="N42" s="68"/>
      <c r="O42" s="68"/>
      <c r="P42" s="81"/>
      <c r="Q42" s="81"/>
      <c r="R42" s="81"/>
      <c r="S42" s="81"/>
      <c r="T42" s="2"/>
      <c r="U42" s="2"/>
      <c r="V42" s="2"/>
      <c r="W42" s="2"/>
      <c r="X42" s="2"/>
      <c r="Y42" s="2"/>
      <c r="Z42" s="2"/>
      <c r="AA42" s="47"/>
      <c r="AB42" s="1"/>
      <c r="AC42" s="1"/>
      <c r="AD42" s="1"/>
      <c r="AE42" s="1"/>
      <c r="AF42" s="1"/>
      <c r="AG42" s="1"/>
      <c r="AH42" s="1"/>
      <c r="AI42" s="1"/>
      <c r="AJ42" s="1"/>
      <c r="AK42" s="29"/>
      <c r="AL42" s="29"/>
      <c r="AM42" s="29"/>
      <c r="AN42" s="29"/>
      <c r="AO42" s="29"/>
      <c r="AW42" s="1"/>
      <c r="AX42" s="1"/>
      <c r="AY42" s="1"/>
      <c r="AZ42" s="1"/>
      <c r="BA42" s="1"/>
      <c r="BB42" s="1"/>
      <c r="BC42" s="1"/>
      <c r="BD42" s="1"/>
      <c r="BE42" s="1"/>
      <c r="BF42" s="29"/>
      <c r="BG42" s="29"/>
      <c r="BH42" s="29"/>
      <c r="BI42" s="29"/>
      <c r="BQ42" s="1"/>
      <c r="BR42" s="1"/>
      <c r="BS42" s="1"/>
      <c r="BT42" s="1"/>
      <c r="BU42" s="1"/>
      <c r="BV42" s="1"/>
      <c r="BW42" s="1"/>
      <c r="BX42" s="1"/>
      <c r="BY42" s="1"/>
      <c r="BZ42" s="29"/>
      <c r="CA42" s="29"/>
      <c r="CB42" s="29"/>
      <c r="CC42" s="29"/>
      <c r="CK42" s="1"/>
      <c r="CL42" s="1"/>
      <c r="CM42" s="1"/>
      <c r="CN42" s="1"/>
      <c r="CO42" s="1"/>
      <c r="CP42" s="1"/>
      <c r="CQ42" s="1"/>
      <c r="CR42" s="1"/>
      <c r="CS42" s="1"/>
      <c r="CT42" s="29"/>
      <c r="CU42" s="29"/>
      <c r="CV42" s="29"/>
      <c r="CW42" s="29"/>
    </row>
    <row r="43" spans="1:107" s="14" customFormat="1" x14ac:dyDescent="0.2">
      <c r="A43" s="216" t="s">
        <v>94</v>
      </c>
      <c r="B43" s="55">
        <f>SUM(B17:B41)</f>
        <v>0</v>
      </c>
      <c r="C43" s="55">
        <f>SUM(C17:C41)</f>
        <v>0</v>
      </c>
      <c r="D43" s="55">
        <f>SUM(D17:D41)</f>
        <v>0</v>
      </c>
      <c r="E43" s="55"/>
      <c r="F43" s="55">
        <f>SUM(F17:F35)</f>
        <v>0</v>
      </c>
      <c r="G43" s="56"/>
      <c r="H43" s="174"/>
      <c r="I43" s="174"/>
      <c r="J43" s="174"/>
      <c r="K43" s="174"/>
      <c r="L43" s="174"/>
      <c r="M43" s="52"/>
      <c r="N43" s="52"/>
      <c r="P43" s="51"/>
      <c r="Q43" s="51"/>
      <c r="R43" s="51"/>
      <c r="S43" s="51"/>
      <c r="T43" s="57"/>
      <c r="U43" s="57"/>
      <c r="V43" s="57"/>
      <c r="W43" s="57"/>
      <c r="X43" s="57"/>
      <c r="Y43" s="57"/>
      <c r="Z43" s="57"/>
      <c r="AA43" s="51"/>
      <c r="AJ43" s="53"/>
      <c r="AK43" s="53"/>
      <c r="AL43" s="53"/>
      <c r="AM43" s="53"/>
      <c r="AN43" s="53"/>
      <c r="AO43" s="53"/>
      <c r="AP43" s="53"/>
      <c r="BE43" s="53"/>
      <c r="BF43" s="53"/>
      <c r="BG43" s="53"/>
      <c r="BH43" s="53"/>
      <c r="BI43" s="53"/>
      <c r="BJ43" s="53"/>
      <c r="BY43" s="53"/>
      <c r="BZ43" s="53"/>
      <c r="CA43" s="53"/>
      <c r="CB43" s="53"/>
      <c r="CC43" s="53"/>
      <c r="CD43" s="53"/>
      <c r="CS43" s="53"/>
      <c r="CT43" s="53"/>
      <c r="CU43" s="53"/>
      <c r="CV43" s="53"/>
      <c r="CW43" s="53"/>
      <c r="CX43" s="53"/>
    </row>
    <row r="44" spans="1:107" x14ac:dyDescent="0.2">
      <c r="A44" s="249"/>
      <c r="B44" s="54"/>
      <c r="C44" s="54"/>
      <c r="D44" s="58"/>
      <c r="E44" s="58"/>
      <c r="G44" s="58"/>
      <c r="H44" s="58"/>
      <c r="I44" s="58"/>
      <c r="J44" s="58"/>
      <c r="K44" s="36"/>
      <c r="L44" s="52"/>
      <c r="M44" s="175"/>
      <c r="N44" s="181"/>
      <c r="O44" s="1"/>
      <c r="P44" s="1"/>
      <c r="Q44" s="1"/>
      <c r="R44" s="1"/>
      <c r="Z44" s="2"/>
      <c r="AA44" s="51" t="s">
        <v>94</v>
      </c>
      <c r="AB44" s="51">
        <f t="shared" ref="AB44:AU44" si="51">SUM(AB16:AB43)</f>
        <v>0</v>
      </c>
      <c r="AC44" s="51">
        <f t="shared" si="51"/>
        <v>0</v>
      </c>
      <c r="AD44" s="51">
        <f t="shared" si="51"/>
        <v>0</v>
      </c>
      <c r="AE44" s="51">
        <f t="shared" si="51"/>
        <v>0</v>
      </c>
      <c r="AF44" s="51">
        <f t="shared" si="51"/>
        <v>0</v>
      </c>
      <c r="AG44" s="51">
        <f t="shared" si="51"/>
        <v>0</v>
      </c>
      <c r="AH44" s="51">
        <f t="shared" si="51"/>
        <v>0</v>
      </c>
      <c r="AI44" s="51">
        <f t="shared" si="51"/>
        <v>0</v>
      </c>
      <c r="AJ44" s="51">
        <f t="shared" si="51"/>
        <v>0</v>
      </c>
      <c r="AK44" s="51">
        <f t="shared" si="51"/>
        <v>0</v>
      </c>
      <c r="AL44" s="51">
        <f t="shared" si="51"/>
        <v>0</v>
      </c>
      <c r="AM44" s="51">
        <f t="shared" si="51"/>
        <v>0</v>
      </c>
      <c r="AN44" s="51">
        <f t="shared" si="51"/>
        <v>0</v>
      </c>
      <c r="AO44" s="51">
        <f t="shared" si="51"/>
        <v>0</v>
      </c>
      <c r="AP44" s="51">
        <f t="shared" si="51"/>
        <v>0</v>
      </c>
      <c r="AQ44" s="51">
        <f t="shared" si="51"/>
        <v>0</v>
      </c>
      <c r="AR44" s="51">
        <f t="shared" si="51"/>
        <v>0</v>
      </c>
      <c r="AS44" s="51">
        <f t="shared" si="51"/>
        <v>0</v>
      </c>
      <c r="AT44" s="51">
        <f t="shared" si="51"/>
        <v>0</v>
      </c>
      <c r="AU44" s="51">
        <f t="shared" si="51"/>
        <v>0</v>
      </c>
      <c r="AW44" s="51">
        <f t="shared" ref="AW44:BO44" si="52">SUM(AW16:AW43)</f>
        <v>0</v>
      </c>
      <c r="AX44" s="51">
        <f t="shared" si="52"/>
        <v>0</v>
      </c>
      <c r="AY44" s="51">
        <f t="shared" si="52"/>
        <v>0</v>
      </c>
      <c r="AZ44" s="51">
        <f t="shared" si="52"/>
        <v>0</v>
      </c>
      <c r="BA44" s="51">
        <f t="shared" si="52"/>
        <v>0</v>
      </c>
      <c r="BB44" s="51">
        <f t="shared" si="52"/>
        <v>0</v>
      </c>
      <c r="BC44" s="51">
        <f t="shared" si="52"/>
        <v>0</v>
      </c>
      <c r="BD44" s="51">
        <f t="shared" si="52"/>
        <v>0</v>
      </c>
      <c r="BE44" s="51">
        <f t="shared" si="52"/>
        <v>0</v>
      </c>
      <c r="BF44" s="51">
        <f t="shared" si="52"/>
        <v>0</v>
      </c>
      <c r="BG44" s="51">
        <f t="shared" si="52"/>
        <v>0</v>
      </c>
      <c r="BH44" s="51">
        <f t="shared" si="52"/>
        <v>0</v>
      </c>
      <c r="BI44" s="51">
        <f t="shared" si="52"/>
        <v>0</v>
      </c>
      <c r="BJ44" s="51">
        <f t="shared" si="52"/>
        <v>0</v>
      </c>
      <c r="BK44" s="51">
        <f t="shared" si="52"/>
        <v>0</v>
      </c>
      <c r="BL44" s="51">
        <f t="shared" si="52"/>
        <v>0</v>
      </c>
      <c r="BM44" s="51">
        <f t="shared" si="52"/>
        <v>0</v>
      </c>
      <c r="BN44" s="51">
        <f t="shared" si="52"/>
        <v>0</v>
      </c>
      <c r="BO44" s="51">
        <f t="shared" si="52"/>
        <v>0</v>
      </c>
      <c r="BQ44" s="51">
        <f t="shared" ref="BQ44:CI44" si="53">SUM(BQ16:BQ43)</f>
        <v>0</v>
      </c>
      <c r="BR44" s="51">
        <f t="shared" si="53"/>
        <v>0</v>
      </c>
      <c r="BS44" s="51">
        <f t="shared" si="53"/>
        <v>0</v>
      </c>
      <c r="BT44" s="51">
        <f t="shared" si="53"/>
        <v>0</v>
      </c>
      <c r="BU44" s="51">
        <f t="shared" si="53"/>
        <v>0</v>
      </c>
      <c r="BV44" s="51">
        <f t="shared" si="53"/>
        <v>0</v>
      </c>
      <c r="BW44" s="51">
        <f t="shared" si="53"/>
        <v>0</v>
      </c>
      <c r="BX44" s="51">
        <f t="shared" si="53"/>
        <v>0</v>
      </c>
      <c r="BY44" s="51">
        <f t="shared" si="53"/>
        <v>0</v>
      </c>
      <c r="BZ44" s="51">
        <f t="shared" si="53"/>
        <v>0</v>
      </c>
      <c r="CA44" s="51">
        <f t="shared" si="53"/>
        <v>0</v>
      </c>
      <c r="CB44" s="51">
        <f t="shared" si="53"/>
        <v>0</v>
      </c>
      <c r="CC44" s="51">
        <f t="shared" si="53"/>
        <v>0</v>
      </c>
      <c r="CD44" s="51">
        <f t="shared" si="53"/>
        <v>0</v>
      </c>
      <c r="CE44" s="51">
        <f t="shared" si="53"/>
        <v>0</v>
      </c>
      <c r="CF44" s="51">
        <f t="shared" si="53"/>
        <v>0</v>
      </c>
      <c r="CG44" s="51">
        <f t="shared" si="53"/>
        <v>0</v>
      </c>
      <c r="CH44" s="51">
        <f t="shared" si="53"/>
        <v>0</v>
      </c>
      <c r="CI44" s="51">
        <f t="shared" si="53"/>
        <v>0</v>
      </c>
      <c r="CK44" s="51">
        <f t="shared" ref="CK44:DC44" si="54">SUM(CK16:CK43)</f>
        <v>0</v>
      </c>
      <c r="CL44" s="51">
        <f t="shared" si="54"/>
        <v>0</v>
      </c>
      <c r="CM44" s="51">
        <f t="shared" si="54"/>
        <v>0</v>
      </c>
      <c r="CN44" s="51">
        <f t="shared" si="54"/>
        <v>0</v>
      </c>
      <c r="CO44" s="51">
        <f t="shared" si="54"/>
        <v>0</v>
      </c>
      <c r="CP44" s="51">
        <f t="shared" si="54"/>
        <v>0</v>
      </c>
      <c r="CQ44" s="51">
        <f t="shared" si="54"/>
        <v>0</v>
      </c>
      <c r="CR44" s="51">
        <f t="shared" si="54"/>
        <v>0</v>
      </c>
      <c r="CS44" s="51">
        <f t="shared" si="54"/>
        <v>0</v>
      </c>
      <c r="CT44" s="51">
        <f t="shared" si="54"/>
        <v>0</v>
      </c>
      <c r="CU44" s="51">
        <f t="shared" si="54"/>
        <v>0</v>
      </c>
      <c r="CV44" s="51">
        <f t="shared" si="54"/>
        <v>0</v>
      </c>
      <c r="CW44" s="51">
        <f t="shared" si="54"/>
        <v>0</v>
      </c>
      <c r="CX44" s="51">
        <f t="shared" si="54"/>
        <v>0</v>
      </c>
      <c r="CY44" s="51">
        <f t="shared" si="54"/>
        <v>0</v>
      </c>
      <c r="CZ44" s="51">
        <f t="shared" si="54"/>
        <v>0</v>
      </c>
      <c r="DA44" s="51">
        <f t="shared" si="54"/>
        <v>0</v>
      </c>
      <c r="DB44" s="51">
        <f t="shared" si="54"/>
        <v>0</v>
      </c>
      <c r="DC44" s="51">
        <f t="shared" si="54"/>
        <v>0</v>
      </c>
    </row>
    <row r="45" spans="1:107" x14ac:dyDescent="0.2">
      <c r="A45" s="249"/>
      <c r="B45" s="54"/>
      <c r="C45" s="54"/>
      <c r="D45" s="58"/>
      <c r="E45" s="58"/>
      <c r="F45" s="61"/>
      <c r="G45" s="58"/>
      <c r="H45" s="58"/>
      <c r="I45" s="58"/>
      <c r="J45" s="58"/>
      <c r="K45" s="59"/>
      <c r="L45" s="176"/>
      <c r="M45" s="177"/>
      <c r="N45" s="173"/>
      <c r="O45" s="60"/>
      <c r="P45" s="60"/>
      <c r="Q45" s="60"/>
      <c r="R45" s="60"/>
      <c r="S45" s="51"/>
      <c r="T45" s="51"/>
      <c r="U45" s="51"/>
      <c r="V45" s="51"/>
      <c r="W45" s="51"/>
      <c r="X45" s="51"/>
      <c r="Y45" s="51"/>
      <c r="AA45" s="3"/>
      <c r="AB45" s="3"/>
      <c r="AC45" s="3"/>
      <c r="AD45" s="3"/>
      <c r="AE45" s="3"/>
      <c r="AN45" s="1"/>
      <c r="AO45" s="1"/>
    </row>
    <row r="46" spans="1:107" ht="13.5" customHeight="1" thickBot="1" x14ac:dyDescent="0.25">
      <c r="A46" s="249"/>
      <c r="B46" s="54"/>
      <c r="C46" s="54"/>
      <c r="D46" s="58"/>
      <c r="E46" s="58"/>
      <c r="F46" s="61"/>
      <c r="G46" s="58"/>
      <c r="H46" s="58"/>
      <c r="I46" s="58"/>
      <c r="J46" s="58"/>
      <c r="K46" s="59"/>
      <c r="M46" s="60"/>
      <c r="N46" s="60"/>
      <c r="O46" s="62"/>
      <c r="P46" s="62"/>
      <c r="Q46" s="62"/>
      <c r="R46" s="62"/>
      <c r="S46" s="51"/>
      <c r="T46" s="51"/>
      <c r="U46" s="51"/>
      <c r="V46" s="51"/>
      <c r="W46" s="51"/>
      <c r="X46" s="51"/>
      <c r="Y46" s="51"/>
      <c r="AA46" s="3"/>
      <c r="AB46" s="3"/>
      <c r="AC46" s="3"/>
      <c r="AD46" s="3"/>
      <c r="AE46" s="3"/>
      <c r="AN46" s="1"/>
      <c r="AO46" s="1"/>
    </row>
    <row r="47" spans="1:107" ht="51" x14ac:dyDescent="0.2">
      <c r="A47" s="309" t="s">
        <v>95</v>
      </c>
      <c r="B47" s="212" t="s">
        <v>96</v>
      </c>
      <c r="C47" s="212" t="s">
        <v>97</v>
      </c>
      <c r="D47" s="296" t="s">
        <v>98</v>
      </c>
      <c r="E47" s="296"/>
      <c r="F47" s="297"/>
      <c r="G47" s="58"/>
      <c r="H47" s="58"/>
      <c r="I47" s="58"/>
      <c r="J47" s="58"/>
      <c r="K47" s="59"/>
      <c r="M47" s="60"/>
      <c r="N47" s="60"/>
      <c r="O47" s="62"/>
      <c r="P47" s="62"/>
      <c r="Q47" s="62"/>
      <c r="R47" s="62"/>
      <c r="S47" s="51"/>
      <c r="T47" s="51"/>
      <c r="U47" s="51"/>
      <c r="V47" s="51"/>
      <c r="W47" s="51"/>
      <c r="X47" s="51"/>
      <c r="Y47" s="51"/>
      <c r="AA47" s="3"/>
      <c r="AB47" s="3"/>
      <c r="AC47" s="3"/>
      <c r="AD47" s="3"/>
      <c r="AE47" s="3"/>
      <c r="AN47" s="1"/>
      <c r="AO47" s="1"/>
    </row>
    <row r="48" spans="1:107" ht="13.5" thickBot="1" x14ac:dyDescent="0.25">
      <c r="A48" s="310"/>
      <c r="B48" s="250" t="str">
        <f>'Site Data'!C42</f>
        <v>No SWMP Required</v>
      </c>
      <c r="C48" s="250">
        <f>SUM(O17:O41)</f>
        <v>0</v>
      </c>
      <c r="D48" s="298" t="e">
        <f>IF(B48&gt;C48,"Need to capture an additional "&amp;ROUND(B48-C48,0)&amp;" cf","Congratulations!  
You met the Target RetentionVolume.")</f>
        <v>#VALUE!</v>
      </c>
      <c r="E48" s="298"/>
      <c r="F48" s="299"/>
      <c r="G48" s="58"/>
      <c r="H48" s="58"/>
      <c r="I48" s="58"/>
      <c r="J48" s="58"/>
      <c r="K48" s="59"/>
      <c r="M48" s="60"/>
      <c r="N48" s="60"/>
      <c r="O48" s="62"/>
      <c r="P48" s="62"/>
      <c r="Q48" s="62"/>
      <c r="R48" s="62"/>
      <c r="S48" s="51"/>
      <c r="T48" s="51"/>
      <c r="U48" s="51"/>
      <c r="V48" s="51"/>
      <c r="W48" s="51"/>
      <c r="X48" s="51"/>
      <c r="Y48" s="51"/>
      <c r="AA48" s="3"/>
      <c r="AB48" s="3"/>
      <c r="AC48" s="3"/>
      <c r="AD48" s="3"/>
      <c r="AE48" s="3"/>
      <c r="AN48" s="1"/>
      <c r="AO48" s="1"/>
    </row>
    <row r="49" spans="1:41" ht="13.5" thickBot="1" x14ac:dyDescent="0.25">
      <c r="A49" s="63"/>
      <c r="B49" s="64"/>
      <c r="C49" s="64"/>
      <c r="D49" s="58"/>
      <c r="E49" s="58"/>
      <c r="F49" s="61"/>
      <c r="G49" s="58"/>
      <c r="H49" s="58"/>
      <c r="I49" s="58"/>
      <c r="J49" s="58"/>
      <c r="K49" s="59"/>
      <c r="M49" s="60"/>
      <c r="N49" s="60"/>
      <c r="O49" s="62"/>
      <c r="P49" s="62"/>
      <c r="Q49" s="62"/>
      <c r="R49" s="62"/>
      <c r="S49" s="51"/>
      <c r="T49" s="51"/>
      <c r="U49" s="51"/>
      <c r="V49" s="51"/>
      <c r="W49" s="51"/>
      <c r="X49" s="51"/>
      <c r="Y49" s="51"/>
      <c r="AA49" s="3"/>
      <c r="AB49" s="3"/>
      <c r="AC49" s="3"/>
      <c r="AD49" s="3"/>
      <c r="AE49" s="3"/>
      <c r="AN49" s="1"/>
      <c r="AO49" s="1"/>
    </row>
    <row r="50" spans="1:41" ht="39" customHeight="1" x14ac:dyDescent="0.2">
      <c r="A50" s="304" t="s">
        <v>138</v>
      </c>
      <c r="B50" s="182" t="s">
        <v>99</v>
      </c>
      <c r="C50" s="182" t="s">
        <v>100</v>
      </c>
      <c r="D50" s="296" t="s">
        <v>101</v>
      </c>
      <c r="E50" s="296"/>
      <c r="F50" s="297"/>
      <c r="G50" s="58"/>
      <c r="H50" s="58"/>
      <c r="I50" s="58"/>
      <c r="J50" s="58"/>
      <c r="K50" s="66"/>
      <c r="M50" s="67"/>
      <c r="N50" s="67"/>
      <c r="O50" s="1"/>
      <c r="P50" s="1"/>
      <c r="Q50" s="1"/>
      <c r="R50" s="1"/>
      <c r="S50" s="51"/>
      <c r="T50" s="51"/>
      <c r="U50" s="51"/>
      <c r="V50" s="51"/>
      <c r="W50" s="51"/>
      <c r="X50" s="51"/>
      <c r="Y50" s="51"/>
      <c r="AA50" s="3"/>
      <c r="AB50" s="3"/>
      <c r="AC50" s="3"/>
      <c r="AD50" s="3"/>
      <c r="AE50" s="3"/>
      <c r="AN50" s="1"/>
      <c r="AO50" s="1"/>
    </row>
    <row r="51" spans="1:41" x14ac:dyDescent="0.2">
      <c r="A51" s="305"/>
      <c r="B51" s="251">
        <f>80%</f>
        <v>0.8</v>
      </c>
      <c r="C51" s="251" t="e">
        <f>SUM(Q$17:Q$41)/$B$48</f>
        <v>#VALUE!</v>
      </c>
      <c r="D51" s="307" t="e">
        <f>IF(B51&gt;C51,"Need to increase TSS removal","Yes")</f>
        <v>#VALUE!</v>
      </c>
      <c r="E51" s="307"/>
      <c r="F51" s="308"/>
      <c r="G51" s="252"/>
      <c r="H51" s="252"/>
      <c r="I51" s="252"/>
      <c r="J51" s="252"/>
      <c r="K51" s="2"/>
      <c r="M51" s="68"/>
      <c r="N51" s="68"/>
      <c r="O51" s="69"/>
      <c r="P51" s="69"/>
      <c r="Q51" s="69"/>
      <c r="R51" s="69"/>
      <c r="AA51" s="3"/>
      <c r="AB51" s="3"/>
      <c r="AC51" s="3"/>
      <c r="AD51" s="3"/>
      <c r="AE51" s="3"/>
      <c r="AN51" s="1"/>
      <c r="AO51" s="1"/>
    </row>
    <row r="52" spans="1:41" x14ac:dyDescent="0.2">
      <c r="A52" s="305"/>
      <c r="B52" s="253"/>
      <c r="C52" s="253"/>
      <c r="D52" s="254"/>
      <c r="E52" s="254"/>
      <c r="F52" s="213"/>
      <c r="G52" s="252"/>
      <c r="H52" s="252"/>
      <c r="I52" s="252"/>
      <c r="J52" s="252"/>
      <c r="K52" s="2"/>
      <c r="M52" s="67"/>
      <c r="N52" s="67"/>
      <c r="O52" s="71"/>
      <c r="P52" s="71"/>
      <c r="Q52" s="71"/>
      <c r="R52" s="71"/>
      <c r="AA52" s="3"/>
      <c r="AB52" s="3"/>
      <c r="AC52" s="3"/>
      <c r="AD52" s="3"/>
      <c r="AE52" s="3"/>
      <c r="AN52" s="1"/>
      <c r="AO52" s="1"/>
    </row>
    <row r="53" spans="1:41" ht="38.25" x14ac:dyDescent="0.2">
      <c r="A53" s="305"/>
      <c r="B53" s="180" t="s">
        <v>102</v>
      </c>
      <c r="C53" s="180" t="s">
        <v>103</v>
      </c>
      <c r="D53" s="302" t="s">
        <v>101</v>
      </c>
      <c r="E53" s="302"/>
      <c r="F53" s="303"/>
      <c r="G53" s="58"/>
      <c r="H53" s="58"/>
      <c r="I53" s="58"/>
      <c r="J53" s="58"/>
      <c r="L53" s="62"/>
      <c r="M53" s="72"/>
      <c r="N53" s="72"/>
      <c r="O53" s="69"/>
      <c r="P53" s="69"/>
      <c r="Q53" s="69"/>
      <c r="R53" s="69"/>
      <c r="AA53" s="3"/>
      <c r="AB53" s="3"/>
      <c r="AC53" s="3"/>
      <c r="AD53" s="3"/>
      <c r="AE53" s="3"/>
      <c r="AN53" s="1"/>
      <c r="AO53" s="1"/>
    </row>
    <row r="54" spans="1:41" ht="14.25" customHeight="1" x14ac:dyDescent="0.2">
      <c r="A54" s="305"/>
      <c r="B54" s="251">
        <f>30%</f>
        <v>0.3</v>
      </c>
      <c r="C54" s="251" t="e">
        <f>SUM(R$17:R$41)/$B$48</f>
        <v>#VALUE!</v>
      </c>
      <c r="D54" s="307" t="e">
        <f>IF(B54&gt;C54,"Need to increase Nitrogen removal","Yes")</f>
        <v>#VALUE!</v>
      </c>
      <c r="E54" s="307"/>
      <c r="F54" s="308"/>
      <c r="G54" s="58"/>
      <c r="H54" s="58"/>
      <c r="I54" s="58"/>
      <c r="J54" s="58"/>
      <c r="L54" s="73"/>
      <c r="M54" s="67"/>
      <c r="N54" s="67"/>
      <c r="O54" s="74"/>
      <c r="P54" s="74"/>
      <c r="Q54" s="74"/>
      <c r="R54" s="74"/>
      <c r="AA54" s="3"/>
      <c r="AB54" s="3"/>
      <c r="AC54" s="3"/>
      <c r="AD54" s="3"/>
      <c r="AE54" s="3"/>
      <c r="AN54" s="1"/>
      <c r="AO54" s="1"/>
    </row>
    <row r="55" spans="1:41" ht="12" customHeight="1" x14ac:dyDescent="0.2">
      <c r="A55" s="305"/>
      <c r="B55" s="54"/>
      <c r="C55" s="54"/>
      <c r="D55" s="58"/>
      <c r="E55" s="58"/>
      <c r="F55" s="183"/>
      <c r="G55" s="58"/>
      <c r="H55" s="58"/>
      <c r="I55" s="58"/>
      <c r="J55" s="58"/>
      <c r="K55" s="38"/>
      <c r="L55" s="215"/>
      <c r="M55" s="68"/>
      <c r="N55" s="68"/>
      <c r="O55" s="70"/>
      <c r="P55" s="70"/>
      <c r="Q55" s="70"/>
      <c r="R55" s="70"/>
      <c r="AA55" s="3"/>
      <c r="AB55" s="3"/>
      <c r="AC55" s="3"/>
      <c r="AD55" s="3"/>
      <c r="AE55" s="3"/>
      <c r="AN55" s="1"/>
      <c r="AO55" s="1"/>
    </row>
    <row r="56" spans="1:41" ht="38.25" x14ac:dyDescent="0.2">
      <c r="A56" s="305"/>
      <c r="B56" s="180" t="s">
        <v>104</v>
      </c>
      <c r="C56" s="180" t="s">
        <v>38</v>
      </c>
      <c r="D56" s="302" t="s">
        <v>101</v>
      </c>
      <c r="E56" s="302"/>
      <c r="F56" s="303"/>
      <c r="G56" s="58"/>
      <c r="H56" s="58"/>
      <c r="I56" s="58"/>
      <c r="J56" s="58"/>
      <c r="K56" s="38"/>
      <c r="L56" s="215"/>
      <c r="M56" s="68"/>
      <c r="N56" s="68"/>
      <c r="O56" s="75"/>
      <c r="P56" s="75"/>
      <c r="Q56" s="75"/>
      <c r="R56" s="75"/>
      <c r="AA56" s="3"/>
      <c r="AB56" s="3"/>
      <c r="AC56" s="3"/>
      <c r="AD56" s="3"/>
      <c r="AE56" s="3"/>
      <c r="AN56" s="1"/>
      <c r="AO56" s="1"/>
    </row>
    <row r="57" spans="1:41" ht="12" customHeight="1" thickBot="1" x14ac:dyDescent="0.25">
      <c r="A57" s="306"/>
      <c r="B57" s="251">
        <f>60%</f>
        <v>0.6</v>
      </c>
      <c r="C57" s="251" t="e">
        <f>SUM(S$17:S$41)/$B$48</f>
        <v>#VALUE!</v>
      </c>
      <c r="D57" s="307" t="e">
        <f>IF(B57&gt;C57,"Need to increase bacteria removal","Yes")</f>
        <v>#VALUE!</v>
      </c>
      <c r="E57" s="307"/>
      <c r="F57" s="308"/>
      <c r="G57" s="58"/>
      <c r="H57" s="58"/>
      <c r="I57" s="58"/>
      <c r="J57" s="58"/>
      <c r="K57" s="38"/>
      <c r="L57" s="1"/>
      <c r="M57" s="1"/>
      <c r="N57" s="1"/>
      <c r="O57" s="37"/>
      <c r="P57" s="37"/>
      <c r="Q57" s="37"/>
      <c r="R57" s="37"/>
      <c r="S57" s="70"/>
      <c r="T57" s="70"/>
      <c r="U57" s="70"/>
      <c r="V57" s="70"/>
      <c r="W57" s="70"/>
      <c r="X57" s="70"/>
      <c r="Y57" s="70"/>
      <c r="Z57" s="70"/>
      <c r="AA57" s="2"/>
      <c r="AC57" s="3"/>
      <c r="AD57" s="3"/>
      <c r="AE57" s="3"/>
      <c r="AF57" s="3"/>
      <c r="AG57" s="3"/>
      <c r="AI57" s="1"/>
      <c r="AJ57" s="1"/>
      <c r="AK57" s="1"/>
    </row>
    <row r="58" spans="1:41" ht="12" customHeight="1" thickBot="1" x14ac:dyDescent="0.25">
      <c r="B58" s="54"/>
      <c r="C58" s="54"/>
      <c r="D58" s="58"/>
      <c r="E58" s="58"/>
      <c r="G58" s="58"/>
      <c r="H58" s="58"/>
      <c r="I58" s="58"/>
      <c r="J58" s="58"/>
      <c r="K58" s="38"/>
      <c r="L58" s="1"/>
      <c r="M58" s="1"/>
      <c r="N58" s="1"/>
      <c r="O58" s="37"/>
      <c r="P58" s="37"/>
      <c r="Q58" s="37"/>
      <c r="R58" s="37"/>
      <c r="S58" s="70"/>
      <c r="T58" s="70"/>
      <c r="U58" s="70"/>
      <c r="V58" s="70"/>
      <c r="W58" s="70"/>
      <c r="X58" s="70"/>
      <c r="Y58" s="70"/>
      <c r="Z58" s="70"/>
      <c r="AA58" s="2"/>
      <c r="AC58" s="3"/>
      <c r="AD58" s="3"/>
      <c r="AE58" s="3"/>
      <c r="AF58" s="3"/>
      <c r="AG58" s="3"/>
      <c r="AI58" s="1"/>
      <c r="AJ58" s="1"/>
      <c r="AK58" s="1"/>
    </row>
    <row r="59" spans="1:41" ht="51" x14ac:dyDescent="0.2">
      <c r="A59" s="300" t="s">
        <v>105</v>
      </c>
      <c r="B59" s="212" t="s">
        <v>96</v>
      </c>
      <c r="C59" s="212" t="s">
        <v>97</v>
      </c>
      <c r="D59" s="296" t="s">
        <v>101</v>
      </c>
      <c r="E59" s="296"/>
      <c r="F59" s="297"/>
      <c r="G59" s="58"/>
      <c r="H59" s="58"/>
      <c r="I59" s="58"/>
      <c r="J59" s="58"/>
      <c r="K59" s="38"/>
      <c r="L59" s="1"/>
      <c r="M59" s="1"/>
      <c r="N59" s="1"/>
      <c r="O59" s="37"/>
      <c r="P59" s="37"/>
      <c r="Q59" s="37"/>
      <c r="R59" s="37"/>
      <c r="S59" s="70"/>
      <c r="T59" s="70"/>
      <c r="U59" s="70"/>
      <c r="V59" s="70"/>
      <c r="W59" s="70"/>
      <c r="X59" s="70"/>
      <c r="Y59" s="70"/>
      <c r="Z59" s="70"/>
      <c r="AA59" s="2"/>
      <c r="AC59" s="3"/>
      <c r="AD59" s="3"/>
      <c r="AE59" s="3"/>
      <c r="AF59" s="3"/>
      <c r="AG59" s="3"/>
      <c r="AI59" s="1"/>
      <c r="AJ59" s="1"/>
      <c r="AK59" s="1"/>
    </row>
    <row r="60" spans="1:41" ht="12" customHeight="1" thickBot="1" x14ac:dyDescent="0.25">
      <c r="A60" s="301"/>
      <c r="B60" s="250" t="str">
        <f>IF('Site Data'!C10="Savannah River Special Watershed Protection Area",B48*0.6/1.16,"N/A")</f>
        <v>N/A</v>
      </c>
      <c r="C60" s="250" t="str">
        <f>IF('Site Data'!C10="Savannah River Special Watershed Protection Area",C48,"N/A")</f>
        <v>N/A</v>
      </c>
      <c r="D60" s="298" t="str">
        <f>IF('Site Data'!C10="Savannah River Special Watershed Protection Area",IF(B60&gt;C60,"Need to capture an additional "&amp;ROUND(B60-C60,0)&amp;" cf","Yes"),"N/A")</f>
        <v>N/A</v>
      </c>
      <c r="E60" s="298"/>
      <c r="F60" s="299"/>
      <c r="G60" s="58"/>
      <c r="H60" s="58"/>
      <c r="I60" s="58"/>
      <c r="J60" s="58"/>
      <c r="K60" s="38"/>
      <c r="L60" s="1"/>
      <c r="M60" s="1"/>
      <c r="N60" s="1"/>
      <c r="O60" s="37"/>
      <c r="P60" s="37"/>
      <c r="Q60" s="37"/>
      <c r="R60" s="37"/>
      <c r="S60" s="70"/>
      <c r="T60" s="70"/>
      <c r="U60" s="70"/>
      <c r="V60" s="70"/>
      <c r="W60" s="70"/>
      <c r="X60" s="70"/>
      <c r="Y60" s="70"/>
      <c r="Z60" s="70"/>
      <c r="AA60" s="2"/>
      <c r="AC60" s="3"/>
      <c r="AD60" s="3"/>
      <c r="AE60" s="3"/>
      <c r="AF60" s="3"/>
      <c r="AG60" s="3"/>
      <c r="AI60" s="1"/>
      <c r="AJ60" s="1"/>
      <c r="AK60" s="1"/>
    </row>
    <row r="61" spans="1:41" ht="12.75" customHeight="1" x14ac:dyDescent="0.2">
      <c r="B61" s="54"/>
      <c r="C61" s="54"/>
      <c r="D61" s="58"/>
      <c r="E61" s="58"/>
      <c r="G61" s="58"/>
      <c r="H61" s="58"/>
      <c r="I61" s="58"/>
      <c r="J61" s="58"/>
      <c r="K61" s="38"/>
      <c r="L61" s="1"/>
      <c r="M61" s="1"/>
      <c r="N61" s="1"/>
      <c r="O61" s="37"/>
      <c r="P61" s="37"/>
      <c r="Q61" s="37"/>
      <c r="R61" s="37"/>
      <c r="S61" s="70"/>
      <c r="T61" s="70"/>
      <c r="U61" s="70"/>
      <c r="V61" s="70"/>
      <c r="W61" s="70"/>
      <c r="X61" s="70"/>
      <c r="Y61" s="70"/>
      <c r="Z61" s="70"/>
      <c r="AA61" s="2"/>
      <c r="AC61" s="3"/>
      <c r="AD61" s="3"/>
      <c r="AE61" s="3"/>
      <c r="AF61" s="3"/>
      <c r="AG61" s="3"/>
      <c r="AI61" s="1"/>
      <c r="AJ61" s="1"/>
      <c r="AK61" s="1"/>
    </row>
    <row r="62" spans="1:41" ht="12" customHeight="1" x14ac:dyDescent="0.2">
      <c r="A62" s="35"/>
      <c r="B62" s="54"/>
      <c r="C62" s="54"/>
      <c r="M62" s="76"/>
      <c r="N62" s="76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1"/>
      <c r="AA62" s="3"/>
      <c r="AB62" s="3"/>
      <c r="AC62" s="3"/>
      <c r="AD62" s="3"/>
      <c r="AE62" s="3"/>
      <c r="AI62" s="1"/>
      <c r="AJ62" s="1"/>
      <c r="AK62" s="1"/>
      <c r="AL62" s="1"/>
      <c r="AM62" s="1"/>
      <c r="AN62" s="1"/>
      <c r="AO62" s="1"/>
    </row>
    <row r="63" spans="1:41" ht="12" customHeight="1" x14ac:dyDescent="0.2">
      <c r="A63" s="178"/>
      <c r="B63" s="54"/>
      <c r="C63" s="54"/>
      <c r="D63" s="2"/>
      <c r="E63" s="2"/>
      <c r="F63" s="32"/>
      <c r="G63" s="2"/>
      <c r="H63" s="2"/>
      <c r="I63" s="2"/>
      <c r="J63" s="2"/>
      <c r="S63" s="77"/>
      <c r="T63" s="77"/>
      <c r="U63" s="77"/>
      <c r="V63" s="77"/>
      <c r="W63" s="77"/>
      <c r="X63" s="77"/>
      <c r="Y63" s="77"/>
      <c r="Z63" s="31"/>
      <c r="AA63" s="3"/>
      <c r="AB63" s="3"/>
      <c r="AC63" s="3"/>
      <c r="AD63" s="3"/>
      <c r="AE63" s="3"/>
      <c r="AI63" s="1"/>
      <c r="AJ63" s="1"/>
      <c r="AK63" s="1"/>
      <c r="AL63" s="1"/>
      <c r="AM63" s="1"/>
      <c r="AN63" s="1"/>
      <c r="AO63" s="1"/>
    </row>
    <row r="64" spans="1:41" ht="12" customHeight="1" x14ac:dyDescent="0.2">
      <c r="A64" s="178"/>
      <c r="B64" s="54"/>
      <c r="C64" s="54"/>
      <c r="D64" s="2"/>
      <c r="E64" s="2"/>
      <c r="F64" s="32"/>
      <c r="G64" s="2"/>
      <c r="H64" s="2"/>
      <c r="I64" s="2"/>
      <c r="J64" s="2"/>
      <c r="S64" s="77"/>
      <c r="T64" s="77"/>
      <c r="U64" s="77"/>
      <c r="V64" s="77"/>
      <c r="W64" s="77"/>
      <c r="X64" s="77"/>
      <c r="Y64" s="77"/>
      <c r="Z64" s="31"/>
      <c r="AA64" s="3"/>
      <c r="AB64" s="3"/>
      <c r="AC64" s="3"/>
      <c r="AD64" s="3"/>
      <c r="AE64" s="3"/>
      <c r="AI64" s="1"/>
      <c r="AJ64" s="1"/>
      <c r="AK64" s="1"/>
      <c r="AL64" s="1"/>
      <c r="AM64" s="1"/>
      <c r="AN64" s="1"/>
      <c r="AO64" s="1"/>
    </row>
    <row r="65" spans="1:41" ht="12" customHeight="1" x14ac:dyDescent="0.2">
      <c r="A65" s="153"/>
      <c r="B65" s="54"/>
      <c r="C65" s="54"/>
      <c r="D65" s="2"/>
      <c r="E65" s="2"/>
      <c r="F65" s="32"/>
      <c r="G65" s="2"/>
      <c r="H65" s="2"/>
      <c r="I65" s="2"/>
      <c r="J65" s="2"/>
      <c r="S65" s="77"/>
      <c r="T65" s="77"/>
      <c r="U65" s="77"/>
      <c r="V65" s="77"/>
      <c r="W65" s="77"/>
      <c r="X65" s="77"/>
      <c r="Y65" s="77"/>
      <c r="Z65" s="31"/>
      <c r="AA65" s="3"/>
      <c r="AB65" s="3"/>
      <c r="AC65" s="3"/>
      <c r="AD65" s="3"/>
      <c r="AE65" s="3"/>
      <c r="AI65" s="1"/>
      <c r="AJ65" s="1"/>
      <c r="AK65" s="1"/>
      <c r="AL65" s="1"/>
      <c r="AM65" s="1"/>
      <c r="AN65" s="1"/>
      <c r="AO65" s="1"/>
    </row>
    <row r="66" spans="1:41" ht="12" customHeight="1" x14ac:dyDescent="0.2">
      <c r="A66" s="255"/>
      <c r="B66" s="54"/>
      <c r="C66" s="54"/>
      <c r="D66" s="2"/>
      <c r="E66" s="2"/>
      <c r="F66" s="32"/>
      <c r="G66" s="2"/>
      <c r="H66" s="2"/>
      <c r="I66" s="2"/>
      <c r="J66" s="2"/>
      <c r="S66" s="77"/>
      <c r="T66" s="77"/>
      <c r="U66" s="77"/>
      <c r="V66" s="77"/>
      <c r="W66" s="77"/>
      <c r="X66" s="77"/>
      <c r="Y66" s="77"/>
      <c r="Z66" s="31"/>
      <c r="AA66" s="3"/>
      <c r="AB66" s="3"/>
      <c r="AC66" s="3"/>
      <c r="AD66" s="3"/>
      <c r="AE66" s="3"/>
      <c r="AI66" s="1"/>
      <c r="AJ66" s="1"/>
      <c r="AK66" s="1"/>
      <c r="AL66" s="1"/>
      <c r="AM66" s="1"/>
      <c r="AN66" s="1"/>
      <c r="AO66" s="1"/>
    </row>
    <row r="67" spans="1:41" ht="12" customHeight="1" x14ac:dyDescent="0.2">
      <c r="A67" s="178"/>
      <c r="B67" s="54"/>
      <c r="C67" s="54"/>
      <c r="D67" s="2"/>
      <c r="E67" s="2"/>
      <c r="F67" s="32"/>
      <c r="G67" s="2"/>
      <c r="H67" s="2"/>
      <c r="I67" s="2"/>
      <c r="J67" s="2"/>
      <c r="S67" s="77"/>
      <c r="T67" s="77"/>
      <c r="U67" s="77"/>
      <c r="V67" s="77"/>
      <c r="W67" s="77"/>
      <c r="X67" s="77"/>
      <c r="Y67" s="77"/>
      <c r="Z67" s="31"/>
      <c r="AA67" s="3"/>
      <c r="AB67" s="3"/>
      <c r="AC67" s="3"/>
      <c r="AD67" s="3"/>
      <c r="AE67" s="3"/>
      <c r="AI67" s="1"/>
      <c r="AJ67" s="1"/>
      <c r="AK67" s="1"/>
      <c r="AL67" s="1"/>
      <c r="AM67" s="1"/>
      <c r="AN67" s="1"/>
      <c r="AO67" s="1"/>
    </row>
    <row r="68" spans="1:41" ht="12" customHeight="1" x14ac:dyDescent="0.2">
      <c r="A68" s="179"/>
      <c r="B68" s="54"/>
      <c r="C68" s="54"/>
      <c r="D68" s="2"/>
      <c r="E68" s="2"/>
      <c r="G68" s="2"/>
      <c r="H68" s="2"/>
      <c r="I68" s="2"/>
      <c r="J68" s="2"/>
      <c r="M68" s="78"/>
      <c r="N68" s="78"/>
      <c r="O68" s="78"/>
      <c r="P68" s="78"/>
      <c r="Q68" s="78"/>
      <c r="R68" s="78"/>
      <c r="S68" s="77"/>
      <c r="T68" s="77"/>
      <c r="U68" s="77"/>
      <c r="V68" s="77"/>
      <c r="W68" s="77"/>
      <c r="X68" s="77"/>
      <c r="Y68" s="77"/>
      <c r="Z68" s="31"/>
      <c r="AA68" s="3"/>
      <c r="AB68" s="3"/>
      <c r="AC68" s="3"/>
      <c r="AD68" s="3"/>
      <c r="AE68" s="3"/>
      <c r="AI68" s="1"/>
      <c r="AJ68" s="1"/>
      <c r="AK68" s="1"/>
      <c r="AL68" s="1"/>
      <c r="AM68" s="1"/>
      <c r="AN68" s="1"/>
      <c r="AO68" s="1"/>
    </row>
    <row r="69" spans="1:41" ht="12" customHeight="1" x14ac:dyDescent="0.2">
      <c r="A69" s="179"/>
      <c r="B69" s="54"/>
      <c r="C69" s="54"/>
      <c r="D69" s="2"/>
      <c r="E69" s="2"/>
      <c r="G69" s="2"/>
      <c r="H69" s="2"/>
      <c r="I69" s="2"/>
      <c r="J69" s="2"/>
      <c r="S69" s="77"/>
      <c r="T69" s="77"/>
      <c r="U69" s="77"/>
      <c r="V69" s="77"/>
      <c r="W69" s="77"/>
      <c r="X69" s="77"/>
      <c r="Y69" s="77"/>
      <c r="Z69" s="31"/>
      <c r="AA69" s="3"/>
      <c r="AB69" s="3"/>
      <c r="AC69" s="3"/>
      <c r="AD69" s="3"/>
      <c r="AE69" s="3"/>
      <c r="AI69" s="1"/>
      <c r="AJ69" s="1"/>
      <c r="AK69" s="1"/>
      <c r="AL69" s="1"/>
      <c r="AM69" s="1"/>
      <c r="AN69" s="1"/>
      <c r="AO69" s="1"/>
    </row>
    <row r="70" spans="1:41" ht="12" customHeight="1" x14ac:dyDescent="0.2">
      <c r="A70" s="153"/>
      <c r="B70" s="54"/>
      <c r="C70" s="54"/>
      <c r="D70" s="2"/>
      <c r="E70" s="2"/>
      <c r="G70" s="2"/>
      <c r="H70" s="2"/>
      <c r="I70" s="2"/>
      <c r="J70" s="2"/>
      <c r="S70" s="77"/>
      <c r="T70" s="77"/>
      <c r="U70" s="77"/>
      <c r="V70" s="77"/>
      <c r="W70" s="77"/>
      <c r="X70" s="77"/>
      <c r="Y70" s="77"/>
      <c r="Z70" s="31"/>
      <c r="AA70" s="3"/>
      <c r="AB70" s="3"/>
      <c r="AC70" s="3"/>
      <c r="AD70" s="3"/>
      <c r="AE70" s="3"/>
      <c r="AI70" s="1"/>
      <c r="AJ70" s="1"/>
      <c r="AK70" s="1"/>
      <c r="AL70" s="1"/>
      <c r="AM70" s="1"/>
      <c r="AN70" s="1"/>
      <c r="AO70" s="1"/>
    </row>
    <row r="71" spans="1:41" ht="12" customHeight="1" x14ac:dyDescent="0.2">
      <c r="A71" s="153"/>
      <c r="B71" s="54"/>
      <c r="C71" s="54"/>
      <c r="D71" s="2"/>
      <c r="E71" s="2"/>
      <c r="F71" s="68"/>
      <c r="G71" s="2"/>
      <c r="H71" s="2"/>
      <c r="I71" s="2"/>
      <c r="J71" s="2"/>
      <c r="S71" s="77"/>
      <c r="T71" s="77"/>
      <c r="U71" s="77"/>
      <c r="V71" s="77"/>
      <c r="W71" s="77"/>
      <c r="X71" s="77"/>
      <c r="Y71" s="77"/>
      <c r="Z71" s="31"/>
      <c r="AA71" s="3"/>
      <c r="AB71" s="3"/>
      <c r="AC71" s="3"/>
      <c r="AD71" s="3"/>
      <c r="AE71" s="3"/>
      <c r="AI71" s="1"/>
      <c r="AJ71" s="1"/>
      <c r="AK71" s="1"/>
      <c r="AL71" s="1"/>
      <c r="AM71" s="1"/>
      <c r="AN71" s="1"/>
      <c r="AO71" s="1"/>
    </row>
    <row r="72" spans="1:41" ht="12" customHeight="1" x14ac:dyDescent="0.2">
      <c r="A72" s="153"/>
      <c r="B72" s="54"/>
      <c r="C72" s="54"/>
      <c r="D72" s="2"/>
      <c r="E72" s="2"/>
      <c r="F72" s="68"/>
      <c r="G72" s="2"/>
      <c r="H72" s="2"/>
      <c r="I72" s="2"/>
      <c r="J72" s="2"/>
      <c r="S72" s="77"/>
      <c r="T72" s="77"/>
      <c r="U72" s="77"/>
      <c r="V72" s="77"/>
      <c r="W72" s="77"/>
      <c r="X72" s="77"/>
      <c r="Y72" s="77"/>
      <c r="Z72" s="31"/>
      <c r="AA72" s="3"/>
      <c r="AB72" s="3"/>
      <c r="AC72" s="3"/>
      <c r="AD72" s="3"/>
      <c r="AE72" s="3"/>
      <c r="AI72" s="1"/>
      <c r="AJ72" s="1"/>
      <c r="AK72" s="1"/>
      <c r="AL72" s="1"/>
      <c r="AM72" s="1"/>
      <c r="AN72" s="1"/>
      <c r="AO72" s="1"/>
    </row>
    <row r="73" spans="1:41" ht="12" customHeight="1" x14ac:dyDescent="0.2">
      <c r="A73" s="255"/>
      <c r="B73" s="54"/>
      <c r="C73" s="54"/>
      <c r="D73" s="2"/>
      <c r="E73" s="2"/>
      <c r="F73" s="32"/>
      <c r="G73" s="2"/>
      <c r="H73" s="2"/>
      <c r="I73" s="2"/>
      <c r="J73" s="2"/>
      <c r="S73" s="77"/>
      <c r="T73" s="77"/>
      <c r="U73" s="77"/>
      <c r="V73" s="77"/>
      <c r="W73" s="77"/>
      <c r="X73" s="77"/>
      <c r="Y73" s="77"/>
      <c r="Z73" s="31"/>
      <c r="AA73" s="3"/>
      <c r="AB73" s="3"/>
      <c r="AC73" s="3"/>
      <c r="AD73" s="3"/>
      <c r="AE73" s="3"/>
      <c r="AI73" s="1"/>
      <c r="AJ73" s="1"/>
      <c r="AK73" s="1"/>
      <c r="AL73" s="1"/>
      <c r="AM73" s="1"/>
      <c r="AN73" s="1"/>
      <c r="AO73" s="1"/>
    </row>
    <row r="74" spans="1:41" ht="12" customHeight="1" x14ac:dyDescent="0.2">
      <c r="A74" s="255"/>
      <c r="B74" s="54"/>
      <c r="C74" s="54"/>
      <c r="D74" s="2"/>
      <c r="E74" s="2"/>
      <c r="F74" s="32"/>
      <c r="G74" s="2"/>
      <c r="H74" s="2"/>
      <c r="I74" s="2"/>
      <c r="J74" s="2"/>
      <c r="S74" s="77"/>
      <c r="T74" s="77"/>
      <c r="U74" s="77"/>
      <c r="V74" s="77"/>
      <c r="W74" s="77"/>
      <c r="X74" s="77"/>
      <c r="Y74" s="77"/>
      <c r="Z74" s="31"/>
      <c r="AA74" s="3"/>
      <c r="AB74" s="3"/>
      <c r="AC74" s="3"/>
      <c r="AD74" s="3"/>
      <c r="AE74" s="3"/>
      <c r="AI74" s="1"/>
      <c r="AJ74" s="1"/>
      <c r="AK74" s="1"/>
      <c r="AL74" s="1"/>
      <c r="AM74" s="1"/>
      <c r="AN74" s="1"/>
      <c r="AO74" s="1"/>
    </row>
    <row r="75" spans="1:41" x14ac:dyDescent="0.2">
      <c r="A75" s="153"/>
    </row>
    <row r="76" spans="1:41" x14ac:dyDescent="0.2">
      <c r="A76" s="153"/>
    </row>
    <row r="77" spans="1:41" x14ac:dyDescent="0.2">
      <c r="A77" s="153"/>
    </row>
    <row r="78" spans="1:41" x14ac:dyDescent="0.2">
      <c r="A78" s="153"/>
    </row>
    <row r="79" spans="1:41" x14ac:dyDescent="0.2">
      <c r="A79" s="153"/>
    </row>
    <row r="80" spans="1:41" ht="12" customHeight="1" x14ac:dyDescent="0.2">
      <c r="A80" s="178"/>
      <c r="B80" s="54"/>
      <c r="C80" s="57"/>
      <c r="D80" s="79"/>
      <c r="E80" s="79"/>
      <c r="F80" s="32"/>
      <c r="G80" s="79"/>
      <c r="H80" s="79"/>
      <c r="I80" s="79"/>
      <c r="J80" s="79"/>
      <c r="S80" s="77"/>
      <c r="T80" s="77"/>
      <c r="U80" s="77"/>
      <c r="V80" s="77"/>
      <c r="W80" s="77"/>
      <c r="X80" s="77"/>
      <c r="Y80" s="77"/>
      <c r="Z80" s="31"/>
      <c r="AI80" s="1"/>
      <c r="AJ80" s="1"/>
      <c r="AK80" s="1"/>
      <c r="AL80" s="1"/>
      <c r="AM80" s="1"/>
      <c r="AN80" s="1"/>
      <c r="AO80" s="1"/>
    </row>
    <row r="81" spans="1:41" ht="12.75" customHeight="1" x14ac:dyDescent="0.2">
      <c r="A81" s="178"/>
      <c r="B81" s="54"/>
      <c r="C81" s="57"/>
      <c r="D81" s="256"/>
      <c r="E81" s="256"/>
      <c r="F81" s="32"/>
      <c r="G81" s="256"/>
      <c r="H81" s="256"/>
      <c r="I81" s="256"/>
      <c r="J81" s="256"/>
      <c r="S81" s="77"/>
      <c r="T81" s="77"/>
      <c r="U81" s="77"/>
      <c r="V81" s="77"/>
      <c r="W81" s="77"/>
      <c r="X81" s="77"/>
      <c r="Y81" s="77"/>
      <c r="Z81" s="31"/>
      <c r="AI81" s="1"/>
      <c r="AJ81" s="1"/>
      <c r="AK81" s="1"/>
      <c r="AL81" s="1"/>
      <c r="AM81" s="1"/>
      <c r="AN81" s="1"/>
      <c r="AO81" s="1"/>
    </row>
    <row r="82" spans="1:41" ht="12.75" customHeight="1" x14ac:dyDescent="0.2">
      <c r="A82" s="178"/>
      <c r="B82" s="54"/>
      <c r="C82" s="57"/>
      <c r="D82" s="256"/>
      <c r="E82" s="256"/>
      <c r="F82" s="32"/>
      <c r="G82" s="256"/>
      <c r="H82" s="256"/>
      <c r="I82" s="256"/>
      <c r="J82" s="256"/>
      <c r="S82" s="77"/>
      <c r="T82" s="77"/>
      <c r="U82" s="77"/>
      <c r="V82" s="77"/>
      <c r="W82" s="77"/>
      <c r="X82" s="77"/>
      <c r="Y82" s="77"/>
      <c r="Z82" s="31"/>
      <c r="AI82" s="1"/>
      <c r="AJ82" s="1"/>
      <c r="AK82" s="1"/>
      <c r="AL82" s="1"/>
      <c r="AM82" s="1"/>
      <c r="AN82" s="1"/>
      <c r="AO82" s="1"/>
    </row>
    <row r="83" spans="1:41" ht="12.75" customHeight="1" x14ac:dyDescent="0.2">
      <c r="A83" s="256"/>
      <c r="B83" s="80"/>
      <c r="C83" s="57"/>
      <c r="D83" s="29"/>
      <c r="E83" s="29"/>
      <c r="F83" s="32"/>
      <c r="G83" s="29"/>
      <c r="H83" s="29"/>
      <c r="I83" s="29"/>
      <c r="J83" s="29"/>
      <c r="S83" s="77"/>
      <c r="T83" s="77"/>
      <c r="U83" s="77"/>
      <c r="V83" s="77"/>
      <c r="W83" s="77"/>
      <c r="X83" s="77"/>
      <c r="Y83" s="77"/>
      <c r="Z83" s="31"/>
    </row>
    <row r="84" spans="1:41" ht="12.75" customHeight="1" x14ac:dyDescent="0.2">
      <c r="A84" s="256"/>
      <c r="B84" s="57"/>
      <c r="C84" s="57"/>
      <c r="D84" s="29"/>
      <c r="E84" s="29"/>
      <c r="F84" s="32"/>
      <c r="G84" s="29"/>
      <c r="H84" s="29"/>
      <c r="I84" s="29"/>
      <c r="J84" s="29"/>
      <c r="S84" s="77"/>
      <c r="T84" s="77"/>
      <c r="U84" s="77"/>
      <c r="V84" s="77"/>
      <c r="W84" s="77"/>
      <c r="X84" s="77"/>
      <c r="Y84" s="77"/>
      <c r="Z84" s="31"/>
    </row>
    <row r="85" spans="1:41" ht="12.75" customHeight="1" x14ac:dyDescent="0.2">
      <c r="A85" s="249"/>
      <c r="B85" s="57"/>
      <c r="C85" s="57"/>
      <c r="D85" s="29"/>
      <c r="E85" s="29"/>
      <c r="G85" s="29"/>
      <c r="H85" s="29"/>
      <c r="I85" s="29"/>
      <c r="J85" s="29"/>
      <c r="S85" s="38"/>
      <c r="T85" s="38"/>
      <c r="U85" s="38"/>
      <c r="V85" s="38"/>
      <c r="W85" s="38"/>
      <c r="X85" s="38"/>
      <c r="Y85" s="38"/>
    </row>
    <row r="86" spans="1:41" s="29" customFormat="1" x14ac:dyDescent="0.2">
      <c r="A86" s="79"/>
      <c r="B86" s="57"/>
      <c r="C86" s="57"/>
      <c r="D86" s="79"/>
      <c r="E86" s="79"/>
      <c r="F86" s="2"/>
      <c r="G86" s="79"/>
      <c r="H86" s="79"/>
      <c r="I86" s="79"/>
      <c r="J86" s="79"/>
      <c r="K86" s="1"/>
      <c r="L86" s="37"/>
      <c r="M86" s="37"/>
      <c r="N86" s="37"/>
      <c r="O86" s="57"/>
      <c r="P86" s="57"/>
      <c r="Q86" s="57"/>
      <c r="R86" s="57"/>
      <c r="S86" s="38"/>
      <c r="T86" s="38"/>
      <c r="U86" s="38"/>
      <c r="V86" s="38"/>
      <c r="W86" s="38"/>
      <c r="X86" s="38"/>
      <c r="Y86" s="38"/>
      <c r="AA86" s="31"/>
      <c r="AB86" s="31"/>
      <c r="AC86" s="31"/>
      <c r="AD86" s="31"/>
      <c r="AE86" s="31"/>
      <c r="AF86" s="31"/>
      <c r="AG86" s="31"/>
      <c r="AH86" s="31"/>
    </row>
    <row r="87" spans="1:41" s="29" customFormat="1" x14ac:dyDescent="0.2">
      <c r="A87" s="79"/>
      <c r="B87" s="57"/>
      <c r="C87" s="57"/>
      <c r="D87" s="79"/>
      <c r="E87" s="79"/>
      <c r="F87" s="2"/>
      <c r="G87" s="79"/>
      <c r="H87" s="79"/>
      <c r="I87" s="79"/>
      <c r="J87" s="79"/>
      <c r="K87" s="1"/>
      <c r="L87" s="37"/>
      <c r="M87" s="37"/>
      <c r="N87" s="37"/>
      <c r="O87" s="57"/>
      <c r="P87" s="57"/>
      <c r="Q87" s="57"/>
      <c r="R87" s="57"/>
      <c r="S87" s="38"/>
      <c r="T87" s="38"/>
      <c r="U87" s="38"/>
      <c r="V87" s="38"/>
      <c r="W87" s="38"/>
      <c r="X87" s="38"/>
      <c r="Y87" s="38"/>
    </row>
    <row r="88" spans="1:41" s="29" customFormat="1" x14ac:dyDescent="0.2">
      <c r="A88" s="79"/>
      <c r="B88" s="57"/>
      <c r="C88" s="57"/>
      <c r="D88" s="79"/>
      <c r="E88" s="79"/>
      <c r="F88" s="2"/>
      <c r="G88" s="79"/>
      <c r="H88" s="79"/>
      <c r="I88" s="79"/>
      <c r="J88" s="79"/>
      <c r="L88" s="81"/>
      <c r="M88" s="81"/>
      <c r="N88" s="81"/>
      <c r="O88" s="57"/>
      <c r="P88" s="57"/>
      <c r="Q88" s="57"/>
      <c r="R88" s="57"/>
      <c r="S88" s="38"/>
      <c r="T88" s="38"/>
      <c r="U88" s="38"/>
      <c r="V88" s="38"/>
      <c r="W88" s="38"/>
      <c r="X88" s="38"/>
      <c r="Y88" s="38"/>
    </row>
    <row r="89" spans="1:41" s="29" customFormat="1" x14ac:dyDescent="0.2">
      <c r="A89" s="82"/>
      <c r="B89" s="57"/>
      <c r="C89" s="57"/>
      <c r="D89" s="82"/>
      <c r="E89" s="82"/>
      <c r="F89" s="2"/>
      <c r="G89" s="82"/>
      <c r="H89" s="82"/>
      <c r="I89" s="82"/>
      <c r="J89" s="82"/>
      <c r="L89" s="81"/>
      <c r="M89" s="81"/>
      <c r="N89" s="81"/>
      <c r="O89" s="57"/>
      <c r="P89" s="57"/>
      <c r="Q89" s="57"/>
      <c r="R89" s="57"/>
      <c r="S89" s="38"/>
      <c r="T89" s="38"/>
      <c r="U89" s="38"/>
      <c r="V89" s="38"/>
      <c r="W89" s="38"/>
      <c r="X89" s="38"/>
      <c r="Y89" s="38"/>
    </row>
    <row r="90" spans="1:41" s="29" customFormat="1" x14ac:dyDescent="0.2">
      <c r="A90" s="79"/>
      <c r="B90" s="57"/>
      <c r="C90" s="57"/>
      <c r="D90" s="79"/>
      <c r="E90" s="79"/>
      <c r="F90" s="2"/>
      <c r="G90" s="79"/>
      <c r="H90" s="79"/>
      <c r="I90" s="79"/>
      <c r="J90" s="79"/>
      <c r="L90" s="81"/>
      <c r="M90" s="81"/>
      <c r="N90" s="81"/>
      <c r="O90" s="57"/>
      <c r="P90" s="57"/>
      <c r="Q90" s="57"/>
      <c r="R90" s="57"/>
      <c r="S90" s="38"/>
      <c r="T90" s="38"/>
      <c r="U90" s="38"/>
      <c r="V90" s="38"/>
      <c r="W90" s="38"/>
      <c r="X90" s="38"/>
      <c r="Y90" s="38"/>
      <c r="Z90" s="31"/>
    </row>
    <row r="91" spans="1:41" s="29" customFormat="1" x14ac:dyDescent="0.2">
      <c r="A91" s="257"/>
      <c r="B91" s="57"/>
      <c r="C91" s="57"/>
      <c r="D91" s="257"/>
      <c r="E91" s="257"/>
      <c r="F91" s="2"/>
      <c r="G91" s="257"/>
      <c r="H91" s="257"/>
      <c r="I91" s="257"/>
      <c r="J91" s="257"/>
      <c r="L91" s="81"/>
      <c r="M91" s="81"/>
      <c r="N91" s="81"/>
      <c r="O91" s="57"/>
      <c r="P91" s="57"/>
      <c r="Q91" s="57"/>
      <c r="R91" s="57"/>
      <c r="S91" s="38"/>
      <c r="T91" s="38"/>
      <c r="U91" s="38"/>
      <c r="V91" s="38"/>
      <c r="W91" s="38"/>
      <c r="X91" s="38"/>
      <c r="Y91" s="38"/>
      <c r="Z91" s="31"/>
      <c r="AI91" s="83"/>
      <c r="AJ91" s="83"/>
      <c r="AK91" s="83"/>
      <c r="AL91" s="83"/>
    </row>
    <row r="92" spans="1:41" s="29" customFormat="1" x14ac:dyDescent="0.2">
      <c r="A92" s="257"/>
      <c r="B92" s="57"/>
      <c r="C92" s="57"/>
      <c r="D92" s="257"/>
      <c r="E92" s="257"/>
      <c r="F92" s="2"/>
      <c r="G92" s="257"/>
      <c r="H92" s="257"/>
      <c r="I92" s="257"/>
      <c r="J92" s="257"/>
      <c r="L92" s="81"/>
      <c r="M92" s="81"/>
      <c r="N92" s="81"/>
      <c r="O92" s="57"/>
      <c r="P92" s="57"/>
      <c r="Q92" s="57"/>
      <c r="R92" s="57"/>
      <c r="S92" s="38"/>
      <c r="T92" s="38"/>
      <c r="U92" s="38"/>
      <c r="V92" s="38"/>
      <c r="W92" s="38"/>
      <c r="X92" s="38"/>
      <c r="Y92" s="38"/>
      <c r="Z92" s="31"/>
    </row>
    <row r="93" spans="1:41" s="29" customFormat="1" x14ac:dyDescent="0.2">
      <c r="A93" s="79"/>
      <c r="B93" s="57"/>
      <c r="C93" s="57"/>
      <c r="D93" s="79"/>
      <c r="E93" s="79"/>
      <c r="F93" s="2"/>
      <c r="G93" s="79"/>
      <c r="H93" s="79"/>
      <c r="I93" s="79"/>
      <c r="J93" s="79"/>
      <c r="L93" s="81"/>
      <c r="M93" s="81"/>
      <c r="N93" s="81"/>
      <c r="O93" s="57"/>
      <c r="P93" s="57"/>
      <c r="Q93" s="57"/>
      <c r="R93" s="57"/>
      <c r="S93" s="38"/>
      <c r="T93" s="38"/>
      <c r="U93" s="38"/>
      <c r="V93" s="38"/>
      <c r="W93" s="38"/>
      <c r="X93" s="38"/>
      <c r="Y93" s="38"/>
      <c r="Z93" s="31"/>
    </row>
    <row r="94" spans="1:41" s="29" customFormat="1" x14ac:dyDescent="0.2">
      <c r="A94" s="79"/>
      <c r="B94" s="84"/>
      <c r="C94" s="84"/>
      <c r="D94" s="79"/>
      <c r="E94" s="79"/>
      <c r="F94" s="2"/>
      <c r="G94" s="79"/>
      <c r="H94" s="79"/>
      <c r="I94" s="79"/>
      <c r="J94" s="79"/>
      <c r="L94" s="81"/>
      <c r="M94" s="81"/>
      <c r="N94" s="81"/>
      <c r="O94" s="57"/>
      <c r="P94" s="57"/>
      <c r="Q94" s="57"/>
      <c r="R94" s="57"/>
      <c r="S94" s="38"/>
      <c r="T94" s="38"/>
      <c r="U94" s="38"/>
      <c r="V94" s="38"/>
      <c r="W94" s="38"/>
      <c r="X94" s="38"/>
      <c r="Y94" s="38"/>
      <c r="Z94" s="31"/>
    </row>
    <row r="95" spans="1:41" s="29" customFormat="1" x14ac:dyDescent="0.2">
      <c r="A95" s="79"/>
      <c r="B95" s="84"/>
      <c r="C95" s="84"/>
      <c r="D95" s="79"/>
      <c r="E95" s="79"/>
      <c r="F95" s="2"/>
      <c r="G95" s="79"/>
      <c r="H95" s="79"/>
      <c r="I95" s="79"/>
      <c r="J95" s="79"/>
      <c r="L95" s="81"/>
      <c r="M95" s="81"/>
      <c r="N95" s="81"/>
      <c r="O95" s="57"/>
      <c r="P95" s="57"/>
      <c r="Q95" s="57"/>
      <c r="R95" s="57"/>
      <c r="S95" s="38"/>
      <c r="T95" s="38"/>
      <c r="U95" s="38"/>
      <c r="V95" s="38"/>
      <c r="W95" s="38"/>
      <c r="X95" s="38"/>
      <c r="Y95" s="38"/>
      <c r="Z95" s="31"/>
    </row>
    <row r="96" spans="1:41" s="29" customFormat="1" x14ac:dyDescent="0.2">
      <c r="A96" s="79"/>
      <c r="B96" s="84"/>
      <c r="C96" s="84"/>
      <c r="D96" s="79"/>
      <c r="E96" s="79"/>
      <c r="F96" s="2"/>
      <c r="G96" s="79"/>
      <c r="H96" s="79"/>
      <c r="I96" s="79"/>
      <c r="J96" s="79"/>
      <c r="L96" s="81"/>
      <c r="M96" s="81"/>
      <c r="N96" s="81"/>
      <c r="O96" s="57"/>
      <c r="P96" s="57"/>
      <c r="Q96" s="57"/>
      <c r="R96" s="57"/>
      <c r="S96" s="38"/>
      <c r="T96" s="38"/>
      <c r="U96" s="38"/>
      <c r="V96" s="38"/>
      <c r="W96" s="38"/>
      <c r="X96" s="38"/>
      <c r="Y96" s="38"/>
      <c r="Z96" s="31"/>
    </row>
    <row r="97" spans="1:41" s="29" customFormat="1" x14ac:dyDescent="0.2">
      <c r="A97" s="79"/>
      <c r="B97" s="84"/>
      <c r="C97" s="84"/>
      <c r="D97" s="79"/>
      <c r="E97" s="79"/>
      <c r="F97" s="84"/>
      <c r="G97" s="79"/>
      <c r="H97" s="79"/>
      <c r="I97" s="79"/>
      <c r="J97" s="79"/>
      <c r="L97" s="81"/>
      <c r="M97" s="81"/>
      <c r="N97" s="81"/>
      <c r="O97" s="57"/>
      <c r="P97" s="57"/>
      <c r="Q97" s="57"/>
      <c r="R97" s="57"/>
      <c r="S97" s="85"/>
      <c r="T97" s="85"/>
      <c r="U97" s="85"/>
      <c r="V97" s="85"/>
      <c r="W97" s="85"/>
      <c r="X97" s="85"/>
      <c r="Y97" s="85"/>
      <c r="Z97" s="31"/>
    </row>
    <row r="98" spans="1:41" x14ac:dyDescent="0.2">
      <c r="A98" s="79"/>
      <c r="B98" s="84"/>
      <c r="C98" s="84"/>
      <c r="D98" s="79"/>
      <c r="E98" s="79"/>
      <c r="F98" s="79"/>
      <c r="G98" s="79"/>
      <c r="H98" s="79"/>
      <c r="I98" s="79"/>
      <c r="J98" s="79"/>
      <c r="K98" s="86"/>
      <c r="L98" s="87"/>
      <c r="M98" s="87"/>
      <c r="N98" s="87"/>
      <c r="O98" s="86"/>
      <c r="P98" s="86"/>
      <c r="Q98" s="86"/>
      <c r="R98" s="86"/>
      <c r="S98" s="31"/>
      <c r="T98" s="31"/>
      <c r="U98" s="31"/>
      <c r="V98" s="31"/>
      <c r="W98" s="31"/>
      <c r="X98" s="31"/>
      <c r="Y98" s="31"/>
      <c r="Z98" s="29"/>
      <c r="AA98" s="29"/>
      <c r="AB98" s="29"/>
      <c r="AC98" s="29"/>
      <c r="AD98" s="29"/>
      <c r="AE98" s="29"/>
      <c r="AF98" s="29"/>
      <c r="AG98" s="29"/>
      <c r="AH98" s="29"/>
      <c r="AI98" s="1"/>
      <c r="AJ98" s="1"/>
      <c r="AK98" s="1"/>
      <c r="AL98" s="1"/>
      <c r="AM98" s="1"/>
      <c r="AN98" s="1"/>
      <c r="AO98" s="1"/>
    </row>
    <row r="99" spans="1:41" x14ac:dyDescent="0.2">
      <c r="A99" s="88"/>
      <c r="B99" s="84"/>
      <c r="C99" s="84"/>
      <c r="D99" s="29"/>
      <c r="E99" s="29"/>
      <c r="F99" s="79"/>
      <c r="G99" s="29"/>
      <c r="H99" s="29"/>
      <c r="I99" s="29"/>
      <c r="J99" s="29"/>
      <c r="K99" s="86"/>
      <c r="L99" s="87"/>
      <c r="M99" s="87"/>
      <c r="N99" s="87"/>
      <c r="O99" s="86"/>
      <c r="P99" s="86"/>
      <c r="Q99" s="86"/>
      <c r="R99" s="86"/>
      <c r="S99" s="31"/>
      <c r="T99" s="31"/>
      <c r="U99" s="31"/>
      <c r="V99" s="31"/>
      <c r="W99" s="31"/>
      <c r="X99" s="31"/>
      <c r="Y99" s="31"/>
      <c r="Z99" s="29"/>
      <c r="AA99" s="29"/>
      <c r="AB99" s="29"/>
      <c r="AC99" s="29"/>
      <c r="AD99" s="29"/>
      <c r="AE99" s="29"/>
      <c r="AF99" s="29"/>
      <c r="AG99" s="29"/>
      <c r="AH99" s="29"/>
      <c r="AI99" s="1"/>
      <c r="AJ99" s="1"/>
      <c r="AK99" s="1"/>
      <c r="AL99" s="1"/>
      <c r="AM99" s="1"/>
      <c r="AN99" s="1"/>
      <c r="AO99" s="1"/>
    </row>
    <row r="100" spans="1:41" x14ac:dyDescent="0.2">
      <c r="A100" s="88"/>
      <c r="B100" s="84"/>
      <c r="C100" s="84"/>
      <c r="D100" s="29"/>
      <c r="E100" s="29"/>
      <c r="F100" s="79"/>
      <c r="G100" s="29"/>
      <c r="H100" s="29"/>
      <c r="I100" s="29"/>
      <c r="J100" s="29"/>
      <c r="K100" s="86"/>
      <c r="L100" s="87"/>
      <c r="M100" s="87"/>
      <c r="N100" s="87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31"/>
      <c r="AA100" s="31"/>
      <c r="AB100" s="31"/>
      <c r="AC100" s="31"/>
      <c r="AD100" s="31"/>
      <c r="AE100" s="31"/>
      <c r="AF100" s="31"/>
      <c r="AG100" s="31"/>
      <c r="AH100" s="31"/>
      <c r="AI100" s="1"/>
      <c r="AJ100" s="1"/>
      <c r="AK100" s="1"/>
      <c r="AL100" s="1"/>
      <c r="AM100" s="1"/>
      <c r="AN100" s="1"/>
      <c r="AO100" s="1"/>
    </row>
    <row r="101" spans="1:41" x14ac:dyDescent="0.2">
      <c r="A101" s="29"/>
      <c r="B101" s="84"/>
      <c r="C101" s="84"/>
      <c r="D101" s="29"/>
      <c r="E101" s="29"/>
      <c r="F101" s="79"/>
      <c r="G101" s="29"/>
      <c r="H101" s="29"/>
      <c r="I101" s="29"/>
      <c r="J101" s="29"/>
      <c r="K101" s="86"/>
      <c r="L101" s="87"/>
      <c r="M101" s="87"/>
      <c r="N101" s="87"/>
      <c r="O101" s="86"/>
      <c r="P101" s="86"/>
      <c r="Q101" s="86"/>
      <c r="R101" s="86"/>
      <c r="S101" s="31"/>
      <c r="T101" s="31"/>
      <c r="U101" s="31"/>
      <c r="V101" s="31"/>
      <c r="W101" s="31"/>
      <c r="X101" s="31"/>
      <c r="Y101" s="31"/>
      <c r="Z101" s="29"/>
      <c r="AA101" s="29"/>
      <c r="AB101" s="29"/>
      <c r="AC101" s="29"/>
      <c r="AD101" s="29"/>
      <c r="AE101" s="29"/>
      <c r="AF101" s="29"/>
      <c r="AG101" s="29"/>
      <c r="AH101" s="29"/>
      <c r="AI101" s="1"/>
      <c r="AJ101" s="1"/>
      <c r="AK101" s="1"/>
      <c r="AL101" s="1"/>
      <c r="AM101" s="1"/>
      <c r="AN101" s="1"/>
      <c r="AO101" s="1"/>
    </row>
    <row r="102" spans="1:41" ht="12.75" customHeight="1" x14ac:dyDescent="0.2">
      <c r="A102" s="29"/>
      <c r="B102" s="84"/>
      <c r="C102" s="84"/>
      <c r="D102" s="29"/>
      <c r="E102" s="29"/>
      <c r="F102" s="79"/>
      <c r="G102" s="29"/>
      <c r="H102" s="29"/>
      <c r="I102" s="29"/>
      <c r="J102" s="29"/>
      <c r="K102" s="86"/>
      <c r="L102" s="87"/>
      <c r="M102" s="87"/>
      <c r="N102" s="87"/>
      <c r="O102" s="86"/>
      <c r="P102" s="86"/>
      <c r="Q102" s="86"/>
      <c r="R102" s="86"/>
      <c r="S102" s="31"/>
      <c r="T102" s="31"/>
      <c r="U102" s="31"/>
      <c r="V102" s="31"/>
      <c r="W102" s="31"/>
      <c r="X102" s="31"/>
      <c r="Y102" s="31"/>
      <c r="Z102" s="29"/>
      <c r="AA102" s="29"/>
      <c r="AB102" s="29"/>
      <c r="AC102" s="29"/>
      <c r="AD102" s="29"/>
      <c r="AE102" s="29"/>
      <c r="AF102" s="29"/>
      <c r="AG102" s="29"/>
      <c r="AH102" s="29"/>
      <c r="AI102" s="1"/>
      <c r="AJ102" s="1"/>
      <c r="AK102" s="1"/>
      <c r="AL102" s="1"/>
      <c r="AM102" s="1"/>
      <c r="AN102" s="1"/>
      <c r="AO102" s="1"/>
    </row>
    <row r="103" spans="1:41" x14ac:dyDescent="0.2">
      <c r="A103" s="29"/>
      <c r="B103" s="84"/>
      <c r="C103" s="84"/>
      <c r="D103" s="29"/>
      <c r="E103" s="29"/>
      <c r="F103" s="29"/>
      <c r="G103" s="29"/>
      <c r="H103" s="29"/>
      <c r="I103" s="29"/>
      <c r="J103" s="29"/>
      <c r="K103" s="86"/>
      <c r="L103" s="87"/>
      <c r="M103" s="87"/>
      <c r="N103" s="87"/>
      <c r="O103" s="86"/>
      <c r="P103" s="86"/>
      <c r="Q103" s="86"/>
      <c r="R103" s="86"/>
      <c r="S103" s="31"/>
      <c r="T103" s="31"/>
      <c r="U103" s="31"/>
      <c r="V103" s="31"/>
      <c r="W103" s="31"/>
      <c r="X103" s="31"/>
      <c r="Y103" s="31"/>
      <c r="Z103" s="29"/>
      <c r="AA103" s="29"/>
      <c r="AB103" s="29"/>
      <c r="AC103" s="29"/>
      <c r="AD103" s="29"/>
      <c r="AE103" s="29"/>
      <c r="AF103" s="29"/>
      <c r="AG103" s="29"/>
      <c r="AH103" s="29"/>
      <c r="AI103" s="1"/>
      <c r="AJ103" s="1"/>
      <c r="AK103" s="1"/>
      <c r="AL103" s="1"/>
      <c r="AM103" s="1"/>
      <c r="AN103" s="1"/>
      <c r="AO103" s="1"/>
    </row>
    <row r="104" spans="1:41" x14ac:dyDescent="0.2">
      <c r="A104" s="256"/>
      <c r="B104" s="84"/>
      <c r="C104" s="84"/>
      <c r="D104" s="29"/>
      <c r="E104" s="29"/>
      <c r="F104" s="29"/>
      <c r="G104" s="29"/>
      <c r="H104" s="29"/>
      <c r="I104" s="29"/>
      <c r="J104" s="29"/>
      <c r="K104" s="86"/>
      <c r="L104" s="87"/>
      <c r="M104" s="87"/>
      <c r="N104" s="87"/>
      <c r="O104" s="86"/>
      <c r="P104" s="86"/>
      <c r="Q104" s="86"/>
      <c r="R104" s="86"/>
      <c r="S104" s="31"/>
      <c r="T104" s="31"/>
      <c r="U104" s="31"/>
      <c r="V104" s="31"/>
      <c r="W104" s="31"/>
      <c r="X104" s="31"/>
      <c r="Y104" s="31"/>
      <c r="Z104" s="29"/>
      <c r="AA104" s="29"/>
      <c r="AB104" s="29"/>
      <c r="AC104" s="29"/>
      <c r="AD104" s="29"/>
      <c r="AE104" s="29"/>
      <c r="AF104" s="29"/>
      <c r="AG104" s="29"/>
      <c r="AH104" s="29"/>
      <c r="AI104" s="1"/>
      <c r="AJ104" s="1"/>
      <c r="AK104" s="1"/>
      <c r="AL104" s="1"/>
      <c r="AM104" s="1"/>
      <c r="AN104" s="1"/>
      <c r="AO104" s="1"/>
    </row>
    <row r="105" spans="1:41" s="31" customFormat="1" x14ac:dyDescent="0.2">
      <c r="A105" s="256"/>
      <c r="B105" s="84"/>
      <c r="C105" s="84"/>
      <c r="D105" s="29"/>
      <c r="E105" s="29"/>
      <c r="F105" s="86"/>
      <c r="G105" s="29"/>
      <c r="H105" s="29"/>
      <c r="I105" s="29"/>
      <c r="J105" s="29"/>
      <c r="K105" s="86"/>
      <c r="L105" s="87"/>
      <c r="M105" s="87"/>
      <c r="N105" s="87"/>
      <c r="O105" s="86"/>
      <c r="P105" s="86"/>
      <c r="Q105" s="86"/>
      <c r="R105" s="86"/>
      <c r="S105" s="57"/>
      <c r="T105" s="57"/>
      <c r="U105" s="57"/>
      <c r="V105" s="57"/>
      <c r="W105" s="57"/>
      <c r="X105" s="57"/>
      <c r="Y105" s="57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41" x14ac:dyDescent="0.2">
      <c r="A106" s="29"/>
      <c r="B106" s="57"/>
      <c r="C106" s="57"/>
      <c r="D106" s="86"/>
      <c r="E106" s="86"/>
      <c r="F106" s="66"/>
      <c r="G106" s="86"/>
      <c r="H106" s="86"/>
      <c r="I106" s="86"/>
      <c r="J106" s="86"/>
      <c r="K106" s="86"/>
      <c r="L106" s="87"/>
      <c r="M106" s="87"/>
      <c r="N106" s="87"/>
      <c r="O106" s="86"/>
      <c r="P106" s="86"/>
      <c r="Q106" s="86"/>
      <c r="R106" s="86"/>
      <c r="S106" s="57"/>
      <c r="T106" s="57"/>
      <c r="U106" s="57"/>
      <c r="V106" s="57"/>
      <c r="W106" s="57"/>
      <c r="X106" s="57"/>
      <c r="Y106" s="57"/>
      <c r="Z106" s="29"/>
      <c r="AA106" s="29"/>
      <c r="AB106" s="29"/>
      <c r="AC106" s="29"/>
      <c r="AD106" s="29"/>
      <c r="AE106" s="29"/>
      <c r="AF106" s="29"/>
      <c r="AG106" s="29"/>
      <c r="AH106" s="29"/>
      <c r="AI106" s="1"/>
      <c r="AJ106" s="1"/>
      <c r="AK106" s="1"/>
      <c r="AL106" s="1"/>
      <c r="AM106" s="1"/>
      <c r="AN106" s="1"/>
      <c r="AO106" s="1"/>
    </row>
    <row r="107" spans="1:41" ht="12.75" customHeight="1" x14ac:dyDescent="0.2">
      <c r="A107" s="79"/>
      <c r="B107" s="57"/>
      <c r="C107" s="57"/>
      <c r="D107" s="79"/>
      <c r="E107" s="79"/>
      <c r="F107" s="79"/>
      <c r="G107" s="79"/>
      <c r="H107" s="79"/>
      <c r="I107" s="79"/>
      <c r="J107" s="79"/>
      <c r="K107" s="86"/>
      <c r="L107" s="87"/>
      <c r="M107" s="87"/>
      <c r="N107" s="87"/>
      <c r="O107" s="86"/>
      <c r="P107" s="86"/>
      <c r="Q107" s="86"/>
      <c r="R107" s="86"/>
      <c r="S107" s="57"/>
      <c r="T107" s="57"/>
      <c r="U107" s="57"/>
      <c r="V107" s="57"/>
      <c r="W107" s="57"/>
      <c r="X107" s="57"/>
      <c r="Y107" s="57"/>
      <c r="Z107" s="29"/>
      <c r="AA107" s="29"/>
      <c r="AB107" s="29"/>
      <c r="AC107" s="29"/>
      <c r="AD107" s="29"/>
      <c r="AE107" s="29"/>
      <c r="AF107" s="29"/>
      <c r="AG107" s="29"/>
      <c r="AH107" s="29"/>
      <c r="AI107" s="1"/>
      <c r="AJ107" s="1"/>
      <c r="AK107" s="1"/>
      <c r="AL107" s="1"/>
      <c r="AM107" s="1"/>
      <c r="AN107" s="1"/>
      <c r="AO107" s="1"/>
    </row>
    <row r="108" spans="1:41" x14ac:dyDescent="0.2">
      <c r="A108" s="79"/>
      <c r="B108" s="57"/>
      <c r="C108" s="57"/>
      <c r="D108" s="79"/>
      <c r="E108" s="79"/>
      <c r="F108" s="79"/>
      <c r="G108" s="79"/>
      <c r="H108" s="79"/>
      <c r="I108" s="79"/>
      <c r="J108" s="79"/>
      <c r="K108" s="86"/>
      <c r="L108" s="87"/>
      <c r="M108" s="87"/>
      <c r="N108" s="87"/>
      <c r="O108" s="86"/>
      <c r="P108" s="86"/>
      <c r="Q108" s="86"/>
      <c r="R108" s="86"/>
      <c r="S108" s="57"/>
      <c r="T108" s="57"/>
      <c r="U108" s="57"/>
      <c r="V108" s="57"/>
      <c r="W108" s="57"/>
      <c r="X108" s="57"/>
      <c r="Y108" s="57"/>
      <c r="Z108" s="29"/>
      <c r="AA108" s="29"/>
      <c r="AB108" s="29"/>
      <c r="AC108" s="29"/>
      <c r="AD108" s="29"/>
      <c r="AE108" s="29"/>
      <c r="AF108" s="29"/>
      <c r="AG108" s="29"/>
      <c r="AH108" s="29"/>
      <c r="AI108" s="1"/>
      <c r="AJ108" s="1"/>
      <c r="AK108" s="1"/>
      <c r="AL108" s="1"/>
      <c r="AM108" s="1"/>
      <c r="AN108" s="1"/>
      <c r="AO108" s="1"/>
    </row>
    <row r="109" spans="1:41" x14ac:dyDescent="0.2">
      <c r="A109" s="79"/>
      <c r="B109" s="84"/>
      <c r="C109" s="84"/>
      <c r="D109" s="79"/>
      <c r="E109" s="79"/>
      <c r="F109" s="79"/>
      <c r="G109" s="79"/>
      <c r="H109" s="79"/>
      <c r="I109" s="79"/>
      <c r="J109" s="79"/>
      <c r="K109" s="86"/>
      <c r="L109" s="87"/>
      <c r="M109" s="87"/>
      <c r="N109" s="87"/>
      <c r="O109" s="86"/>
      <c r="P109" s="86"/>
      <c r="Q109" s="86"/>
      <c r="R109" s="86"/>
      <c r="S109" s="57"/>
      <c r="T109" s="57"/>
      <c r="U109" s="57"/>
      <c r="V109" s="57"/>
      <c r="W109" s="57"/>
      <c r="X109" s="57"/>
      <c r="Y109" s="57"/>
      <c r="Z109" s="29"/>
      <c r="AA109" s="29"/>
      <c r="AB109" s="29"/>
      <c r="AC109" s="29"/>
      <c r="AD109" s="29"/>
      <c r="AE109" s="29"/>
      <c r="AF109" s="29"/>
      <c r="AG109" s="29"/>
      <c r="AH109" s="29"/>
      <c r="AI109" s="1"/>
      <c r="AJ109" s="1"/>
      <c r="AK109" s="1"/>
      <c r="AL109" s="1"/>
      <c r="AM109" s="1"/>
      <c r="AN109" s="1"/>
      <c r="AO109" s="1"/>
    </row>
    <row r="110" spans="1:41" x14ac:dyDescent="0.2">
      <c r="A110" s="82"/>
      <c r="B110" s="84"/>
      <c r="C110" s="84"/>
      <c r="D110" s="82"/>
      <c r="E110" s="82"/>
      <c r="F110" s="82"/>
      <c r="G110" s="82"/>
      <c r="H110" s="82"/>
      <c r="I110" s="82"/>
      <c r="J110" s="82"/>
      <c r="K110" s="86"/>
      <c r="L110" s="87"/>
      <c r="M110" s="81"/>
      <c r="N110" s="81"/>
      <c r="O110" s="29"/>
      <c r="P110" s="29"/>
      <c r="Q110" s="29"/>
      <c r="R110" s="29"/>
      <c r="S110" s="57"/>
      <c r="T110" s="57"/>
      <c r="U110" s="57"/>
      <c r="V110" s="57"/>
      <c r="W110" s="57"/>
      <c r="X110" s="57"/>
      <c r="Y110" s="57"/>
      <c r="Z110" s="29"/>
      <c r="AA110" s="29"/>
      <c r="AB110" s="29"/>
      <c r="AC110" s="29"/>
      <c r="AD110" s="29"/>
      <c r="AE110" s="29"/>
      <c r="AF110" s="29"/>
      <c r="AG110" s="29"/>
      <c r="AH110" s="29"/>
      <c r="AI110" s="1"/>
      <c r="AJ110" s="1"/>
      <c r="AK110" s="1"/>
      <c r="AL110" s="1"/>
      <c r="AM110" s="1"/>
      <c r="AN110" s="1"/>
      <c r="AO110" s="1"/>
    </row>
    <row r="111" spans="1:41" x14ac:dyDescent="0.2">
      <c r="A111" s="82"/>
      <c r="B111" s="84"/>
      <c r="C111" s="84"/>
      <c r="D111" s="82"/>
      <c r="E111" s="82"/>
      <c r="F111" s="82"/>
      <c r="G111" s="82"/>
      <c r="H111" s="82"/>
      <c r="I111" s="82"/>
      <c r="J111" s="82"/>
      <c r="K111" s="86"/>
      <c r="L111" s="87"/>
      <c r="M111" s="81"/>
      <c r="N111" s="81"/>
      <c r="O111" s="29"/>
      <c r="P111" s="29"/>
      <c r="Q111" s="29"/>
      <c r="R111" s="29"/>
      <c r="S111" s="57"/>
      <c r="T111" s="57"/>
      <c r="U111" s="57"/>
      <c r="V111" s="57"/>
      <c r="W111" s="57"/>
      <c r="X111" s="57"/>
      <c r="Y111" s="57"/>
      <c r="Z111" s="29"/>
      <c r="AA111" s="29"/>
      <c r="AB111" s="29"/>
      <c r="AC111" s="29"/>
      <c r="AD111" s="29"/>
      <c r="AE111" s="29"/>
      <c r="AF111" s="29"/>
      <c r="AG111" s="29"/>
      <c r="AH111" s="29"/>
      <c r="AI111" s="1"/>
      <c r="AJ111" s="1"/>
      <c r="AK111" s="1"/>
      <c r="AL111" s="1"/>
      <c r="AM111" s="1"/>
      <c r="AN111" s="1"/>
      <c r="AO111" s="1"/>
    </row>
    <row r="112" spans="1:41" x14ac:dyDescent="0.2">
      <c r="A112" s="79"/>
      <c r="B112" s="84"/>
      <c r="C112" s="84"/>
      <c r="D112" s="79"/>
      <c r="E112" s="79"/>
      <c r="F112" s="79"/>
      <c r="G112" s="79"/>
      <c r="H112" s="79"/>
      <c r="I112" s="79"/>
      <c r="J112" s="79"/>
      <c r="K112" s="86"/>
      <c r="L112" s="87"/>
      <c r="M112" s="81"/>
      <c r="N112" s="81"/>
      <c r="O112" s="29"/>
      <c r="P112" s="29"/>
      <c r="Q112" s="29"/>
      <c r="R112" s="29"/>
      <c r="S112" s="57"/>
      <c r="T112" s="57"/>
      <c r="U112" s="57"/>
      <c r="V112" s="57"/>
      <c r="W112" s="57"/>
      <c r="X112" s="57"/>
      <c r="Y112" s="57"/>
      <c r="Z112" s="29"/>
      <c r="AA112" s="29"/>
      <c r="AB112" s="29"/>
      <c r="AC112" s="29"/>
      <c r="AD112" s="29"/>
      <c r="AE112" s="29"/>
      <c r="AF112" s="29"/>
      <c r="AG112" s="29"/>
      <c r="AH112" s="29"/>
      <c r="AI112" s="1"/>
      <c r="AJ112" s="1"/>
      <c r="AK112" s="1"/>
      <c r="AL112" s="1"/>
      <c r="AM112" s="1"/>
      <c r="AN112" s="1"/>
      <c r="AO112" s="1"/>
    </row>
    <row r="113" spans="1:41" x14ac:dyDescent="0.2">
      <c r="A113" s="257"/>
      <c r="B113" s="84"/>
      <c r="C113" s="84"/>
      <c r="D113" s="257"/>
      <c r="E113" s="257"/>
      <c r="F113" s="257"/>
      <c r="G113" s="257"/>
      <c r="H113" s="257"/>
      <c r="I113" s="257"/>
      <c r="J113" s="257"/>
      <c r="K113" s="86"/>
      <c r="L113" s="87"/>
      <c r="M113" s="81"/>
      <c r="N113" s="81"/>
      <c r="O113" s="29"/>
      <c r="P113" s="29"/>
      <c r="Q113" s="29"/>
      <c r="R113" s="29"/>
      <c r="S113" s="57"/>
      <c r="T113" s="57"/>
      <c r="U113" s="57"/>
      <c r="V113" s="57"/>
      <c r="W113" s="57"/>
      <c r="X113" s="57"/>
      <c r="Y113" s="57"/>
      <c r="Z113" s="29"/>
      <c r="AA113" s="29"/>
      <c r="AB113" s="29"/>
      <c r="AC113" s="29"/>
      <c r="AD113" s="29"/>
      <c r="AE113" s="29"/>
      <c r="AF113" s="29"/>
      <c r="AG113" s="29"/>
      <c r="AH113" s="29"/>
      <c r="AI113" s="1"/>
      <c r="AJ113" s="1"/>
      <c r="AK113" s="1"/>
      <c r="AL113" s="1"/>
      <c r="AM113" s="1"/>
      <c r="AN113" s="1"/>
      <c r="AO113" s="1"/>
    </row>
    <row r="114" spans="1:41" s="29" customFormat="1" x14ac:dyDescent="0.2">
      <c r="A114" s="79"/>
      <c r="B114" s="84"/>
      <c r="C114" s="84"/>
      <c r="D114" s="257"/>
      <c r="E114" s="257"/>
      <c r="F114" s="257"/>
      <c r="G114" s="257"/>
      <c r="H114" s="257"/>
      <c r="I114" s="257"/>
      <c r="J114" s="257"/>
      <c r="K114" s="86"/>
      <c r="L114" s="87"/>
      <c r="M114" s="81"/>
      <c r="N114" s="81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</row>
    <row r="115" spans="1:41" s="29" customFormat="1" x14ac:dyDescent="0.2">
      <c r="A115" s="79"/>
      <c r="B115" s="84"/>
      <c r="C115" s="84"/>
      <c r="D115" s="79"/>
      <c r="E115" s="79"/>
      <c r="F115" s="79"/>
      <c r="G115" s="79"/>
      <c r="H115" s="79"/>
      <c r="I115" s="79"/>
      <c r="J115" s="79"/>
      <c r="K115" s="86"/>
      <c r="L115" s="87"/>
      <c r="M115" s="81"/>
      <c r="N115" s="81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</row>
    <row r="116" spans="1:41" s="29" customFormat="1" x14ac:dyDescent="0.2">
      <c r="A116" s="79"/>
      <c r="B116" s="84"/>
      <c r="C116" s="84"/>
      <c r="D116" s="79"/>
      <c r="E116" s="79"/>
      <c r="F116" s="79"/>
      <c r="G116" s="79"/>
      <c r="H116" s="79"/>
      <c r="I116" s="79"/>
      <c r="J116" s="79"/>
      <c r="K116" s="86"/>
      <c r="L116" s="87"/>
      <c r="M116" s="81"/>
      <c r="N116" s="81"/>
      <c r="O116" s="57"/>
      <c r="P116" s="57"/>
      <c r="Q116" s="57"/>
      <c r="R116" s="57"/>
      <c r="S116" s="31"/>
      <c r="T116" s="31"/>
      <c r="U116" s="31"/>
      <c r="V116" s="31"/>
      <c r="W116" s="31"/>
      <c r="X116" s="31"/>
      <c r="Y116" s="31"/>
    </row>
    <row r="117" spans="1:41" s="29" customFormat="1" x14ac:dyDescent="0.2">
      <c r="A117" s="79"/>
      <c r="B117" s="84"/>
      <c r="C117" s="84"/>
      <c r="D117" s="79"/>
      <c r="E117" s="79"/>
      <c r="F117" s="79"/>
      <c r="G117" s="79"/>
      <c r="H117" s="79"/>
      <c r="I117" s="79"/>
      <c r="J117" s="79"/>
      <c r="L117" s="81"/>
      <c r="M117" s="81"/>
      <c r="N117" s="81"/>
      <c r="O117" s="57"/>
      <c r="P117" s="57"/>
      <c r="Q117" s="57"/>
      <c r="R117" s="57"/>
      <c r="S117" s="31"/>
      <c r="T117" s="31"/>
      <c r="U117" s="31"/>
      <c r="V117" s="31"/>
      <c r="W117" s="31"/>
      <c r="X117" s="31"/>
      <c r="Y117" s="31"/>
    </row>
    <row r="118" spans="1:41" s="29" customFormat="1" x14ac:dyDescent="0.2">
      <c r="A118" s="79"/>
      <c r="B118" s="84"/>
      <c r="C118" s="84"/>
      <c r="D118" s="79"/>
      <c r="E118" s="79"/>
      <c r="F118" s="79"/>
      <c r="G118" s="79"/>
      <c r="H118" s="79"/>
      <c r="I118" s="79"/>
      <c r="J118" s="79"/>
      <c r="L118" s="81"/>
      <c r="M118" s="81"/>
      <c r="N118" s="81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</row>
    <row r="119" spans="1:41" s="29" customFormat="1" x14ac:dyDescent="0.2">
      <c r="A119" s="79"/>
      <c r="B119" s="84"/>
      <c r="C119" s="84"/>
      <c r="D119" s="79"/>
      <c r="E119" s="79"/>
      <c r="F119" s="79"/>
      <c r="G119" s="79"/>
      <c r="H119" s="79"/>
      <c r="I119" s="79"/>
      <c r="J119" s="79"/>
      <c r="L119" s="81"/>
      <c r="M119" s="81"/>
      <c r="N119" s="81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</row>
    <row r="120" spans="1:41" s="29" customFormat="1" x14ac:dyDescent="0.2">
      <c r="A120" s="88"/>
      <c r="B120" s="84"/>
      <c r="C120" s="84"/>
      <c r="F120" s="57"/>
      <c r="L120" s="81"/>
      <c r="M120" s="81"/>
      <c r="N120" s="81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</row>
    <row r="121" spans="1:41" s="29" customFormat="1" x14ac:dyDescent="0.2">
      <c r="A121" s="88"/>
      <c r="B121" s="84"/>
      <c r="C121" s="84"/>
      <c r="F121" s="57"/>
      <c r="L121" s="81"/>
      <c r="M121" s="81"/>
      <c r="N121" s="81"/>
      <c r="O121" s="57"/>
      <c r="P121" s="57"/>
      <c r="Q121" s="57"/>
      <c r="R121" s="57"/>
      <c r="S121" s="86"/>
      <c r="T121" s="86"/>
      <c r="U121" s="86"/>
      <c r="V121" s="86"/>
      <c r="W121" s="86"/>
      <c r="X121" s="86"/>
      <c r="Y121" s="86"/>
    </row>
    <row r="122" spans="1:41" s="29" customFormat="1" x14ac:dyDescent="0.2">
      <c r="A122" s="82"/>
      <c r="B122" s="84"/>
      <c r="C122" s="84"/>
      <c r="D122" s="31"/>
      <c r="E122" s="31"/>
      <c r="F122" s="57"/>
      <c r="G122" s="31"/>
      <c r="H122" s="31"/>
      <c r="I122" s="31"/>
      <c r="J122" s="31"/>
      <c r="K122" s="86"/>
      <c r="L122" s="87"/>
      <c r="M122" s="81"/>
      <c r="N122" s="81"/>
      <c r="O122" s="57"/>
      <c r="P122" s="57"/>
      <c r="Q122" s="57"/>
      <c r="R122" s="57"/>
      <c r="S122" s="86"/>
      <c r="T122" s="86"/>
      <c r="U122" s="86"/>
      <c r="V122" s="86"/>
      <c r="W122" s="86"/>
      <c r="X122" s="86"/>
      <c r="Y122" s="86"/>
    </row>
    <row r="123" spans="1:41" s="29" customFormat="1" x14ac:dyDescent="0.2">
      <c r="A123" s="82"/>
      <c r="B123" s="84"/>
      <c r="C123" s="84"/>
      <c r="F123" s="57"/>
      <c r="K123" s="86"/>
      <c r="L123" s="87"/>
      <c r="M123" s="81"/>
      <c r="N123" s="81"/>
      <c r="O123" s="57"/>
      <c r="P123" s="57"/>
      <c r="Q123" s="57"/>
      <c r="R123" s="57"/>
      <c r="S123" s="86"/>
      <c r="T123" s="86"/>
      <c r="U123" s="86"/>
      <c r="V123" s="86"/>
      <c r="W123" s="86"/>
      <c r="X123" s="86"/>
      <c r="Y123" s="86"/>
    </row>
    <row r="124" spans="1:41" s="29" customFormat="1" x14ac:dyDescent="0.2">
      <c r="B124" s="84"/>
      <c r="C124" s="84"/>
      <c r="D124" s="86"/>
      <c r="E124" s="86"/>
      <c r="F124" s="57"/>
      <c r="G124" s="86"/>
      <c r="H124" s="86"/>
      <c r="I124" s="86"/>
      <c r="J124" s="86"/>
      <c r="K124" s="86"/>
      <c r="L124" s="87"/>
      <c r="M124" s="81"/>
      <c r="N124" s="81"/>
      <c r="O124" s="57"/>
      <c r="P124" s="57"/>
      <c r="Q124" s="57"/>
      <c r="R124" s="57"/>
      <c r="S124" s="86"/>
      <c r="T124" s="86"/>
      <c r="U124" s="86"/>
      <c r="V124" s="86"/>
      <c r="W124" s="86"/>
      <c r="X124" s="86"/>
      <c r="Y124" s="86"/>
    </row>
    <row r="125" spans="1:41" s="29" customFormat="1" x14ac:dyDescent="0.2">
      <c r="A125" s="256"/>
      <c r="B125" s="84"/>
      <c r="C125" s="84"/>
      <c r="F125" s="57"/>
      <c r="K125" s="86"/>
      <c r="L125" s="87"/>
      <c r="M125" s="81"/>
      <c r="N125" s="81"/>
      <c r="O125" s="57"/>
      <c r="P125" s="57"/>
      <c r="Q125" s="57"/>
      <c r="R125" s="57"/>
      <c r="S125" s="86"/>
      <c r="T125" s="86"/>
      <c r="U125" s="86"/>
      <c r="V125" s="86"/>
      <c r="W125" s="86"/>
      <c r="X125" s="86"/>
      <c r="Y125" s="86"/>
    </row>
    <row r="126" spans="1:41" s="29" customFormat="1" x14ac:dyDescent="0.2">
      <c r="A126" s="256"/>
      <c r="B126" s="84"/>
      <c r="C126" s="84"/>
      <c r="F126" s="66"/>
      <c r="K126" s="86"/>
      <c r="L126" s="87"/>
      <c r="M126" s="81"/>
      <c r="N126" s="81"/>
      <c r="O126" s="57"/>
      <c r="P126" s="57"/>
      <c r="Q126" s="57"/>
      <c r="R126" s="57"/>
      <c r="S126" s="86"/>
      <c r="T126" s="86"/>
      <c r="U126" s="86"/>
      <c r="V126" s="86"/>
      <c r="W126" s="86"/>
      <c r="X126" s="86"/>
      <c r="Y126" s="86"/>
    </row>
    <row r="127" spans="1:41" s="29" customFormat="1" x14ac:dyDescent="0.2">
      <c r="B127" s="84"/>
      <c r="C127" s="84"/>
      <c r="F127" s="31"/>
      <c r="L127" s="81"/>
      <c r="M127" s="81"/>
      <c r="N127" s="81"/>
      <c r="O127" s="57"/>
      <c r="P127" s="57"/>
      <c r="Q127" s="57"/>
      <c r="R127" s="57"/>
      <c r="S127" s="86"/>
      <c r="T127" s="86"/>
      <c r="U127" s="86"/>
      <c r="V127" s="86"/>
      <c r="W127" s="86"/>
      <c r="X127" s="86"/>
      <c r="Y127" s="86"/>
    </row>
    <row r="128" spans="1:41" s="29" customFormat="1" x14ac:dyDescent="0.2">
      <c r="B128" s="84"/>
      <c r="C128" s="84"/>
      <c r="F128" s="66"/>
      <c r="L128" s="81"/>
      <c r="M128" s="81"/>
      <c r="N128" s="81"/>
      <c r="O128" s="57"/>
      <c r="P128" s="57"/>
      <c r="Q128" s="57"/>
      <c r="R128" s="57"/>
      <c r="S128" s="86"/>
      <c r="T128" s="86"/>
      <c r="U128" s="86"/>
      <c r="V128" s="86"/>
      <c r="W128" s="86"/>
      <c r="X128" s="86"/>
      <c r="Y128" s="86"/>
    </row>
    <row r="129" spans="1:41" s="29" customFormat="1" x14ac:dyDescent="0.2">
      <c r="B129" s="84"/>
      <c r="C129" s="84"/>
      <c r="F129" s="86"/>
      <c r="L129" s="81"/>
      <c r="M129" s="81"/>
      <c r="N129" s="81"/>
      <c r="O129" s="57"/>
      <c r="P129" s="57"/>
      <c r="Q129" s="57"/>
      <c r="R129" s="57"/>
      <c r="S129" s="86"/>
      <c r="T129" s="86"/>
      <c r="U129" s="86"/>
      <c r="V129" s="86"/>
      <c r="W129" s="86"/>
      <c r="X129" s="86"/>
      <c r="Y129" s="86"/>
    </row>
    <row r="130" spans="1:41" x14ac:dyDescent="0.2">
      <c r="A130" s="29"/>
      <c r="B130" s="84"/>
      <c r="C130" s="84"/>
      <c r="D130" s="29"/>
      <c r="E130" s="29"/>
      <c r="F130" s="29"/>
      <c r="G130" s="29"/>
      <c r="H130" s="29"/>
      <c r="I130" s="29"/>
      <c r="J130" s="29"/>
      <c r="K130" s="29"/>
      <c r="L130" s="81"/>
      <c r="M130" s="81"/>
      <c r="N130" s="81"/>
      <c r="O130" s="57"/>
      <c r="P130" s="57"/>
      <c r="Q130" s="57"/>
      <c r="R130" s="57"/>
      <c r="S130" s="86"/>
      <c r="T130" s="86"/>
      <c r="U130" s="86"/>
      <c r="V130" s="86"/>
      <c r="W130" s="86"/>
      <c r="X130" s="86"/>
      <c r="Y130" s="86"/>
      <c r="Z130" s="29"/>
      <c r="AA130" s="29"/>
      <c r="AB130" s="29"/>
      <c r="AC130" s="29"/>
      <c r="AD130" s="29"/>
      <c r="AE130" s="29"/>
      <c r="AF130" s="29"/>
      <c r="AG130" s="29"/>
      <c r="AH130" s="29"/>
      <c r="AI130" s="1"/>
      <c r="AJ130" s="1"/>
      <c r="AK130" s="1"/>
      <c r="AL130" s="1"/>
      <c r="AM130" s="1"/>
      <c r="AN130" s="1"/>
      <c r="AO130" s="1"/>
    </row>
    <row r="131" spans="1:41" x14ac:dyDescent="0.2">
      <c r="A131" s="29"/>
      <c r="B131" s="57"/>
      <c r="C131" s="57"/>
      <c r="D131" s="29"/>
      <c r="E131" s="29"/>
      <c r="F131" s="29"/>
      <c r="G131" s="29"/>
      <c r="H131" s="29"/>
      <c r="I131" s="29"/>
      <c r="J131" s="29"/>
      <c r="K131" s="29"/>
      <c r="L131" s="81"/>
      <c r="M131" s="81"/>
      <c r="N131" s="81"/>
      <c r="O131" s="57"/>
      <c r="P131" s="57"/>
      <c r="Q131" s="57"/>
      <c r="R131" s="57"/>
      <c r="S131" s="86"/>
      <c r="T131" s="86"/>
      <c r="U131" s="86"/>
      <c r="V131" s="86"/>
      <c r="W131" s="86"/>
      <c r="X131" s="86"/>
      <c r="Y131" s="86"/>
      <c r="Z131" s="29"/>
      <c r="AA131" s="29"/>
      <c r="AB131" s="29"/>
      <c r="AC131" s="29"/>
      <c r="AD131" s="29"/>
      <c r="AE131" s="29"/>
      <c r="AF131" s="29"/>
      <c r="AG131" s="29"/>
      <c r="AH131" s="29"/>
      <c r="AI131" s="1"/>
      <c r="AJ131" s="1"/>
      <c r="AK131" s="1"/>
      <c r="AL131" s="1"/>
      <c r="AM131" s="1"/>
      <c r="AN131" s="1"/>
      <c r="AO131" s="1"/>
    </row>
    <row r="132" spans="1:41" x14ac:dyDescent="0.2">
      <c r="A132" s="29"/>
      <c r="B132" s="57"/>
      <c r="C132" s="57"/>
      <c r="D132" s="29"/>
      <c r="E132" s="29"/>
      <c r="F132" s="29"/>
      <c r="G132" s="29"/>
      <c r="H132" s="29"/>
      <c r="I132" s="29"/>
      <c r="J132" s="29"/>
      <c r="K132" s="29"/>
      <c r="L132" s="81"/>
      <c r="M132" s="81"/>
      <c r="N132" s="81"/>
      <c r="O132" s="57"/>
      <c r="P132" s="57"/>
      <c r="Q132" s="57"/>
      <c r="R132" s="57"/>
      <c r="S132" s="89"/>
      <c r="T132" s="89"/>
      <c r="U132" s="89"/>
      <c r="V132" s="89"/>
      <c r="W132" s="89"/>
      <c r="X132" s="89"/>
      <c r="Y132" s="89"/>
      <c r="Z132" s="29"/>
      <c r="AA132" s="29"/>
      <c r="AB132" s="29"/>
      <c r="AC132" s="29"/>
      <c r="AD132" s="29"/>
      <c r="AE132" s="29"/>
      <c r="AF132" s="29"/>
      <c r="AG132" s="29"/>
      <c r="AH132" s="29"/>
      <c r="AI132" s="1"/>
      <c r="AJ132" s="1"/>
      <c r="AK132" s="1"/>
      <c r="AL132" s="1"/>
      <c r="AM132" s="1"/>
      <c r="AN132" s="1"/>
      <c r="AO132" s="1"/>
    </row>
    <row r="133" spans="1:41" x14ac:dyDescent="0.2">
      <c r="A133" s="29"/>
      <c r="B133" s="57"/>
      <c r="C133" s="57"/>
      <c r="D133" s="29"/>
      <c r="E133" s="29"/>
      <c r="F133" s="29"/>
      <c r="G133" s="29"/>
      <c r="H133" s="29"/>
      <c r="I133" s="29"/>
      <c r="J133" s="29"/>
      <c r="K133" s="29"/>
      <c r="L133" s="81"/>
      <c r="M133" s="81"/>
      <c r="N133" s="81"/>
      <c r="O133" s="57"/>
      <c r="P133" s="57"/>
      <c r="Q133" s="57"/>
      <c r="R133" s="57"/>
      <c r="S133" s="89"/>
      <c r="T133" s="89"/>
      <c r="U133" s="89"/>
      <c r="V133" s="89"/>
      <c r="W133" s="89"/>
      <c r="X133" s="89"/>
      <c r="Y133" s="89"/>
      <c r="Z133" s="29"/>
      <c r="AA133" s="29"/>
      <c r="AB133" s="29"/>
      <c r="AC133" s="29"/>
      <c r="AD133" s="29"/>
      <c r="AE133" s="29"/>
      <c r="AF133" s="29"/>
      <c r="AG133" s="29"/>
      <c r="AH133" s="29"/>
      <c r="AI133" s="1"/>
      <c r="AJ133" s="1"/>
      <c r="AK133" s="1"/>
      <c r="AL133" s="1"/>
      <c r="AM133" s="1"/>
      <c r="AN133" s="1"/>
      <c r="AO133" s="1"/>
    </row>
    <row r="134" spans="1:41" x14ac:dyDescent="0.2">
      <c r="A134" s="31"/>
      <c r="B134" s="57"/>
      <c r="C134" s="57"/>
      <c r="D134" s="29"/>
      <c r="E134" s="29"/>
      <c r="F134" s="29"/>
      <c r="G134" s="29"/>
      <c r="H134" s="29"/>
      <c r="I134" s="29"/>
      <c r="J134" s="29"/>
      <c r="K134" s="29"/>
      <c r="L134" s="81"/>
      <c r="M134" s="81"/>
      <c r="N134" s="81"/>
      <c r="O134" s="57"/>
      <c r="P134" s="57"/>
      <c r="Q134" s="57"/>
      <c r="R134" s="57"/>
      <c r="S134" s="89"/>
      <c r="T134" s="89"/>
      <c r="U134" s="89"/>
      <c r="V134" s="89"/>
      <c r="W134" s="89"/>
      <c r="X134" s="89"/>
      <c r="Y134" s="89"/>
      <c r="Z134" s="29"/>
      <c r="AA134" s="29"/>
      <c r="AB134" s="29"/>
      <c r="AC134" s="29"/>
      <c r="AD134" s="29"/>
      <c r="AE134" s="29"/>
      <c r="AF134" s="29"/>
      <c r="AG134" s="29"/>
      <c r="AH134" s="29"/>
      <c r="AI134" s="1"/>
      <c r="AJ134" s="1"/>
      <c r="AK134" s="1"/>
      <c r="AL134" s="1"/>
      <c r="AM134" s="1"/>
      <c r="AN134" s="1"/>
      <c r="AO134" s="1"/>
    </row>
    <row r="135" spans="1:41" x14ac:dyDescent="0.2">
      <c r="A135" s="29"/>
      <c r="B135" s="57"/>
      <c r="C135" s="57"/>
      <c r="D135" s="29"/>
      <c r="E135" s="29"/>
      <c r="F135" s="29"/>
      <c r="G135" s="29"/>
      <c r="H135" s="29"/>
      <c r="I135" s="29"/>
      <c r="J135" s="29"/>
      <c r="K135" s="29"/>
      <c r="L135" s="81"/>
      <c r="M135" s="81"/>
      <c r="N135" s="81"/>
      <c r="O135" s="57"/>
      <c r="P135" s="57"/>
      <c r="Q135" s="57"/>
      <c r="R135" s="57"/>
      <c r="S135" s="89"/>
      <c r="T135" s="89"/>
      <c r="U135" s="89"/>
      <c r="V135" s="89"/>
      <c r="W135" s="89"/>
      <c r="X135" s="89"/>
      <c r="Y135" s="89"/>
      <c r="Z135" s="29"/>
      <c r="AA135" s="29"/>
      <c r="AB135" s="29"/>
      <c r="AC135" s="29"/>
      <c r="AD135" s="29"/>
      <c r="AE135" s="29"/>
      <c r="AF135" s="29"/>
      <c r="AG135" s="29"/>
      <c r="AH135" s="29"/>
      <c r="AI135" s="1"/>
      <c r="AJ135" s="1"/>
      <c r="AK135" s="1"/>
      <c r="AL135" s="1"/>
      <c r="AM135" s="1"/>
      <c r="AN135" s="1"/>
      <c r="AO135" s="1"/>
    </row>
    <row r="136" spans="1:41" x14ac:dyDescent="0.2">
      <c r="A136" s="86"/>
      <c r="B136" s="57"/>
      <c r="C136" s="57"/>
      <c r="D136" s="29"/>
      <c r="E136" s="29"/>
      <c r="F136" s="66"/>
      <c r="G136" s="29"/>
      <c r="H136" s="29"/>
      <c r="I136" s="29"/>
      <c r="J136" s="29"/>
      <c r="K136" s="29"/>
      <c r="L136" s="81"/>
      <c r="M136" s="81"/>
      <c r="N136" s="81"/>
      <c r="O136" s="57"/>
      <c r="P136" s="57"/>
      <c r="Q136" s="57"/>
      <c r="R136" s="57"/>
      <c r="S136" s="89"/>
      <c r="T136" s="89"/>
      <c r="U136" s="89"/>
      <c r="V136" s="89"/>
      <c r="W136" s="89"/>
      <c r="X136" s="89"/>
      <c r="Y136" s="89"/>
      <c r="Z136" s="29"/>
      <c r="AA136" s="29"/>
      <c r="AB136" s="29"/>
      <c r="AC136" s="29"/>
      <c r="AD136" s="29"/>
      <c r="AE136" s="29"/>
      <c r="AF136" s="29"/>
      <c r="AG136" s="29"/>
      <c r="AH136" s="29"/>
      <c r="AI136" s="1"/>
      <c r="AJ136" s="1"/>
      <c r="AK136" s="1"/>
      <c r="AL136" s="1"/>
      <c r="AM136" s="1"/>
      <c r="AN136" s="1"/>
      <c r="AO136" s="1"/>
    </row>
    <row r="137" spans="1:41" x14ac:dyDescent="0.2">
      <c r="A137" s="90"/>
      <c r="B137" s="57"/>
      <c r="C137" s="57"/>
      <c r="D137" s="29"/>
      <c r="E137" s="29"/>
      <c r="F137" s="66"/>
      <c r="G137" s="29"/>
      <c r="H137" s="29"/>
      <c r="I137" s="29"/>
      <c r="J137" s="29"/>
      <c r="K137" s="29"/>
      <c r="L137" s="81"/>
      <c r="M137" s="81"/>
      <c r="N137" s="81"/>
      <c r="O137" s="57"/>
      <c r="P137" s="57"/>
      <c r="Q137" s="57"/>
      <c r="R137" s="57"/>
      <c r="S137" s="89"/>
      <c r="T137" s="89"/>
      <c r="U137" s="89"/>
      <c r="V137" s="89"/>
      <c r="W137" s="89"/>
      <c r="X137" s="89"/>
      <c r="Y137" s="89"/>
      <c r="Z137" s="29"/>
      <c r="AA137" s="29"/>
      <c r="AB137" s="29"/>
      <c r="AC137" s="29"/>
      <c r="AD137" s="29"/>
      <c r="AE137" s="29"/>
      <c r="AF137" s="29"/>
      <c r="AG137" s="29"/>
      <c r="AH137" s="29"/>
      <c r="AI137" s="1"/>
      <c r="AJ137" s="1"/>
      <c r="AK137" s="1"/>
      <c r="AL137" s="1"/>
      <c r="AM137" s="1"/>
      <c r="AN137" s="1"/>
      <c r="AO137" s="1"/>
    </row>
    <row r="138" spans="1:41" x14ac:dyDescent="0.2">
      <c r="A138" s="258"/>
      <c r="B138" s="57"/>
      <c r="C138" s="57"/>
      <c r="D138" s="29"/>
      <c r="E138" s="29"/>
      <c r="F138" s="66"/>
      <c r="G138" s="29"/>
      <c r="H138" s="29"/>
      <c r="I138" s="29"/>
      <c r="J138" s="29"/>
      <c r="K138" s="29"/>
      <c r="L138" s="81"/>
      <c r="M138" s="81"/>
      <c r="N138" s="81"/>
      <c r="O138" s="57"/>
      <c r="P138" s="57"/>
      <c r="Q138" s="57"/>
      <c r="R138" s="57"/>
      <c r="S138" s="89"/>
      <c r="T138" s="89"/>
      <c r="U138" s="89"/>
      <c r="V138" s="89"/>
      <c r="W138" s="89"/>
      <c r="X138" s="89"/>
      <c r="Y138" s="89"/>
      <c r="Z138" s="29"/>
      <c r="AA138" s="29"/>
      <c r="AB138" s="29"/>
      <c r="AC138" s="29"/>
      <c r="AD138" s="29"/>
      <c r="AE138" s="29"/>
      <c r="AF138" s="29"/>
      <c r="AG138" s="29"/>
      <c r="AH138" s="29"/>
      <c r="AI138" s="1"/>
      <c r="AJ138" s="1"/>
      <c r="AK138" s="1"/>
      <c r="AL138" s="1"/>
      <c r="AM138" s="1"/>
      <c r="AN138" s="1"/>
      <c r="AO138" s="1"/>
    </row>
    <row r="139" spans="1:41" x14ac:dyDescent="0.2">
      <c r="A139" s="258"/>
      <c r="B139" s="57"/>
      <c r="C139" s="57"/>
      <c r="D139" s="29"/>
      <c r="E139" s="29"/>
      <c r="F139" s="66"/>
      <c r="G139" s="29"/>
      <c r="H139" s="29"/>
      <c r="I139" s="29"/>
      <c r="J139" s="29"/>
      <c r="K139" s="29"/>
      <c r="L139" s="81"/>
      <c r="M139" s="81"/>
      <c r="N139" s="81"/>
      <c r="O139" s="57"/>
      <c r="P139" s="57"/>
      <c r="Q139" s="57"/>
      <c r="R139" s="57"/>
      <c r="S139" s="86"/>
      <c r="T139" s="86"/>
      <c r="U139" s="86"/>
      <c r="V139" s="86"/>
      <c r="W139" s="86"/>
      <c r="X139" s="86"/>
      <c r="Y139" s="86"/>
      <c r="Z139" s="29"/>
      <c r="AA139" s="29"/>
      <c r="AB139" s="29"/>
      <c r="AC139" s="29"/>
      <c r="AD139" s="29"/>
      <c r="AE139" s="29"/>
      <c r="AF139" s="29"/>
      <c r="AG139" s="29"/>
      <c r="AH139" s="29"/>
      <c r="AI139" s="1"/>
      <c r="AJ139" s="1"/>
      <c r="AK139" s="1"/>
      <c r="AL139" s="1"/>
      <c r="AM139" s="1"/>
      <c r="AN139" s="1"/>
      <c r="AO139" s="1"/>
    </row>
    <row r="140" spans="1:41" x14ac:dyDescent="0.2">
      <c r="A140" s="258"/>
      <c r="B140" s="57"/>
      <c r="C140" s="57"/>
      <c r="D140" s="29"/>
      <c r="E140" s="29"/>
      <c r="F140" s="66"/>
      <c r="G140" s="29"/>
      <c r="H140" s="29"/>
      <c r="I140" s="29"/>
      <c r="J140" s="29"/>
      <c r="K140" s="29"/>
      <c r="L140" s="81"/>
      <c r="M140" s="81"/>
      <c r="N140" s="81"/>
      <c r="O140" s="57"/>
      <c r="P140" s="57"/>
      <c r="Q140" s="57"/>
      <c r="R140" s="57"/>
      <c r="S140" s="86"/>
      <c r="T140" s="86"/>
      <c r="U140" s="86"/>
      <c r="V140" s="86"/>
      <c r="W140" s="86"/>
      <c r="X140" s="86"/>
      <c r="Y140" s="86"/>
      <c r="Z140" s="29"/>
      <c r="AA140" s="29"/>
      <c r="AB140" s="29"/>
      <c r="AC140" s="29"/>
      <c r="AD140" s="29"/>
      <c r="AE140" s="29"/>
      <c r="AF140" s="29"/>
      <c r="AG140" s="29"/>
      <c r="AH140" s="29"/>
      <c r="AI140" s="1"/>
      <c r="AJ140" s="1"/>
      <c r="AK140" s="1"/>
      <c r="AL140" s="1"/>
      <c r="AM140" s="1"/>
      <c r="AN140" s="1"/>
      <c r="AO140" s="1"/>
    </row>
    <row r="141" spans="1:41" x14ac:dyDescent="0.2">
      <c r="A141" s="88"/>
      <c r="B141" s="57"/>
      <c r="C141" s="57"/>
      <c r="D141" s="29"/>
      <c r="E141" s="29"/>
      <c r="F141" s="66"/>
      <c r="G141" s="29"/>
      <c r="H141" s="29"/>
      <c r="I141" s="29"/>
      <c r="J141" s="29"/>
      <c r="K141" s="29"/>
      <c r="L141" s="81"/>
      <c r="M141" s="81"/>
      <c r="N141" s="81"/>
      <c r="O141" s="57"/>
      <c r="P141" s="57"/>
      <c r="Q141" s="57"/>
      <c r="R141" s="57"/>
      <c r="S141" s="86"/>
      <c r="T141" s="86"/>
      <c r="U141" s="86"/>
      <c r="V141" s="86"/>
      <c r="W141" s="86"/>
      <c r="X141" s="86"/>
      <c r="Y141" s="86"/>
      <c r="Z141" s="29"/>
      <c r="AA141" s="29"/>
      <c r="AB141" s="29"/>
      <c r="AC141" s="29"/>
      <c r="AD141" s="29"/>
      <c r="AE141" s="29"/>
      <c r="AF141" s="29"/>
      <c r="AG141" s="29"/>
      <c r="AH141" s="29"/>
      <c r="AI141" s="1"/>
      <c r="AJ141" s="1"/>
      <c r="AK141" s="1"/>
      <c r="AL141" s="1"/>
      <c r="AM141" s="1"/>
      <c r="AN141" s="1"/>
      <c r="AO141" s="1"/>
    </row>
    <row r="142" spans="1:41" x14ac:dyDescent="0.2">
      <c r="A142" s="88"/>
      <c r="B142" s="57"/>
      <c r="C142" s="57"/>
      <c r="D142" s="29"/>
      <c r="E142" s="29"/>
      <c r="F142" s="66"/>
      <c r="G142" s="29"/>
      <c r="H142" s="29"/>
      <c r="I142" s="29"/>
      <c r="J142" s="29"/>
      <c r="K142" s="29"/>
      <c r="L142" s="81"/>
      <c r="M142" s="81"/>
      <c r="N142" s="81"/>
      <c r="O142" s="57"/>
      <c r="P142" s="57"/>
      <c r="Q142" s="57"/>
      <c r="R142" s="57"/>
      <c r="S142" s="84"/>
      <c r="T142" s="84"/>
      <c r="U142" s="84"/>
      <c r="V142" s="84"/>
      <c r="W142" s="84"/>
      <c r="X142" s="84"/>
      <c r="Y142" s="84"/>
      <c r="Z142" s="29"/>
      <c r="AA142" s="29"/>
      <c r="AB142" s="29"/>
      <c r="AC142" s="29"/>
      <c r="AD142" s="29"/>
      <c r="AE142" s="29"/>
      <c r="AF142" s="29"/>
      <c r="AG142" s="29"/>
      <c r="AH142" s="29"/>
      <c r="AI142" s="1"/>
      <c r="AJ142" s="1"/>
      <c r="AK142" s="1"/>
      <c r="AL142" s="1"/>
      <c r="AM142" s="1"/>
      <c r="AN142" s="1"/>
      <c r="AO142" s="1"/>
    </row>
    <row r="143" spans="1:41" x14ac:dyDescent="0.2">
      <c r="A143" s="88"/>
      <c r="B143" s="57"/>
      <c r="C143" s="57"/>
      <c r="D143" s="29"/>
      <c r="E143" s="29"/>
      <c r="F143" s="66"/>
      <c r="G143" s="29"/>
      <c r="H143" s="29"/>
      <c r="I143" s="29"/>
      <c r="J143" s="29"/>
      <c r="K143" s="29"/>
      <c r="L143" s="81"/>
      <c r="M143" s="81"/>
      <c r="N143" s="81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29"/>
      <c r="AA143" s="29"/>
      <c r="AB143" s="29"/>
      <c r="AC143" s="29"/>
      <c r="AD143" s="29"/>
      <c r="AE143" s="29"/>
      <c r="AF143" s="29"/>
      <c r="AG143" s="29"/>
      <c r="AH143" s="29"/>
      <c r="AI143" s="1"/>
      <c r="AJ143" s="1"/>
      <c r="AK143" s="1"/>
      <c r="AL143" s="1"/>
      <c r="AM143" s="1"/>
      <c r="AN143" s="1"/>
      <c r="AO143" s="1"/>
    </row>
    <row r="144" spans="1:41" x14ac:dyDescent="0.2">
      <c r="A144" s="88"/>
      <c r="B144" s="57"/>
      <c r="C144" s="57"/>
      <c r="D144" s="29"/>
      <c r="E144" s="29"/>
      <c r="F144" s="66"/>
      <c r="G144" s="29"/>
      <c r="H144" s="29"/>
      <c r="I144" s="29"/>
      <c r="J144" s="29"/>
      <c r="K144" s="29"/>
      <c r="L144" s="81"/>
      <c r="M144" s="81"/>
      <c r="N144" s="81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29"/>
      <c r="AA144" s="29"/>
      <c r="AB144" s="29"/>
      <c r="AC144" s="29"/>
      <c r="AD144" s="29"/>
      <c r="AE144" s="29"/>
      <c r="AF144" s="29"/>
      <c r="AG144" s="29"/>
      <c r="AH144" s="29"/>
      <c r="AI144" s="1"/>
      <c r="AJ144" s="1"/>
      <c r="AK144" s="1"/>
      <c r="AL144" s="1"/>
      <c r="AM144" s="1"/>
      <c r="AN144" s="1"/>
      <c r="AO144" s="1"/>
    </row>
    <row r="145" spans="1:41" x14ac:dyDescent="0.2">
      <c r="A145" s="88"/>
      <c r="B145" s="57"/>
      <c r="C145" s="57"/>
      <c r="D145" s="29"/>
      <c r="E145" s="29"/>
      <c r="F145" s="66"/>
      <c r="G145" s="29"/>
      <c r="H145" s="29"/>
      <c r="I145" s="29"/>
      <c r="J145" s="29"/>
      <c r="K145" s="29"/>
      <c r="L145" s="81"/>
      <c r="M145" s="81"/>
      <c r="N145" s="81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86"/>
      <c r="AA145" s="86"/>
      <c r="AB145" s="86"/>
      <c r="AC145" s="86"/>
      <c r="AD145" s="86"/>
      <c r="AE145" s="86"/>
      <c r="AF145" s="86"/>
      <c r="AG145" s="86"/>
      <c r="AH145" s="86"/>
      <c r="AI145" s="1"/>
      <c r="AJ145" s="1"/>
      <c r="AK145" s="1"/>
      <c r="AL145" s="1"/>
      <c r="AM145" s="1"/>
      <c r="AN145" s="1"/>
      <c r="AO145" s="1"/>
    </row>
    <row r="146" spans="1:41" x14ac:dyDescent="0.2">
      <c r="A146" s="88"/>
      <c r="B146" s="57"/>
      <c r="C146" s="57"/>
      <c r="D146" s="29"/>
      <c r="E146" s="29"/>
      <c r="F146" s="66"/>
      <c r="G146" s="29"/>
      <c r="H146" s="29"/>
      <c r="I146" s="29"/>
      <c r="J146" s="29"/>
      <c r="K146" s="29"/>
      <c r="L146" s="81"/>
      <c r="M146" s="81"/>
      <c r="N146" s="81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29"/>
      <c r="AA146" s="29"/>
      <c r="AB146" s="29"/>
      <c r="AC146" s="29"/>
      <c r="AD146" s="29"/>
      <c r="AE146" s="29"/>
      <c r="AF146" s="29"/>
      <c r="AG146" s="29"/>
      <c r="AH146" s="29"/>
      <c r="AI146" s="1"/>
      <c r="AJ146" s="1"/>
      <c r="AK146" s="1"/>
      <c r="AL146" s="1"/>
      <c r="AM146" s="1"/>
      <c r="AN146" s="1"/>
      <c r="AO146" s="1"/>
    </row>
    <row r="147" spans="1:41" x14ac:dyDescent="0.2">
      <c r="A147" s="29"/>
      <c r="B147" s="57"/>
      <c r="C147" s="57"/>
      <c r="D147" s="29"/>
      <c r="E147" s="29"/>
      <c r="F147" s="66"/>
      <c r="G147" s="29"/>
      <c r="H147" s="29"/>
      <c r="I147" s="29"/>
      <c r="J147" s="29"/>
      <c r="K147" s="29"/>
      <c r="L147" s="81"/>
      <c r="M147" s="81"/>
      <c r="N147" s="81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29"/>
      <c r="AA147" s="29"/>
      <c r="AB147" s="29"/>
      <c r="AC147" s="29"/>
      <c r="AD147" s="29"/>
      <c r="AE147" s="29"/>
      <c r="AF147" s="29"/>
      <c r="AG147" s="29"/>
      <c r="AH147" s="29"/>
      <c r="AI147" s="1"/>
      <c r="AJ147" s="1"/>
      <c r="AK147" s="1"/>
      <c r="AL147" s="1"/>
      <c r="AM147" s="1"/>
      <c r="AN147" s="1"/>
      <c r="AO147" s="1"/>
    </row>
    <row r="148" spans="1:41" x14ac:dyDescent="0.2">
      <c r="A148" s="29"/>
      <c r="B148" s="57"/>
      <c r="C148" s="57"/>
      <c r="D148" s="29"/>
      <c r="E148" s="29"/>
      <c r="F148" s="66"/>
      <c r="G148" s="29"/>
      <c r="H148" s="29"/>
      <c r="I148" s="29"/>
      <c r="J148" s="29"/>
      <c r="K148" s="29"/>
      <c r="L148" s="81"/>
      <c r="M148" s="81"/>
      <c r="N148" s="81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29"/>
      <c r="AA148" s="29"/>
      <c r="AB148" s="29"/>
      <c r="AC148" s="29"/>
      <c r="AD148" s="29"/>
      <c r="AE148" s="29"/>
      <c r="AF148" s="29"/>
      <c r="AG148" s="29"/>
      <c r="AH148" s="29"/>
      <c r="AI148" s="1"/>
      <c r="AJ148" s="1"/>
      <c r="AK148" s="1"/>
      <c r="AL148" s="1"/>
      <c r="AM148" s="1"/>
      <c r="AN148" s="1"/>
      <c r="AO148" s="1"/>
    </row>
    <row r="149" spans="1:41" x14ac:dyDescent="0.2">
      <c r="A149" s="29"/>
      <c r="B149" s="57"/>
      <c r="C149" s="57"/>
      <c r="D149" s="29"/>
      <c r="E149" s="29"/>
      <c r="F149" s="66"/>
      <c r="G149" s="29"/>
      <c r="H149" s="29"/>
      <c r="I149" s="29"/>
      <c r="J149" s="29"/>
      <c r="K149" s="29"/>
      <c r="L149" s="81"/>
      <c r="M149" s="81"/>
      <c r="N149" s="81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29"/>
      <c r="AA149" s="29"/>
      <c r="AB149" s="29"/>
      <c r="AC149" s="29"/>
      <c r="AD149" s="29"/>
      <c r="AE149" s="29"/>
      <c r="AF149" s="29"/>
      <c r="AG149" s="29"/>
      <c r="AH149" s="29"/>
      <c r="AI149" s="1"/>
      <c r="AJ149" s="1"/>
      <c r="AK149" s="1"/>
      <c r="AL149" s="1"/>
      <c r="AM149" s="1"/>
      <c r="AN149" s="1"/>
      <c r="AO149" s="1"/>
    </row>
    <row r="150" spans="1:41" s="86" customFormat="1" x14ac:dyDescent="0.2">
      <c r="A150" s="256"/>
      <c r="B150" s="57"/>
      <c r="C150" s="57"/>
      <c r="D150" s="29"/>
      <c r="E150" s="29"/>
      <c r="F150" s="57"/>
      <c r="G150" s="29"/>
      <c r="H150" s="29"/>
      <c r="I150" s="29"/>
      <c r="J150" s="29"/>
      <c r="K150" s="29"/>
      <c r="L150" s="81"/>
      <c r="M150" s="81"/>
      <c r="N150" s="81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29"/>
      <c r="AA150" s="29"/>
      <c r="AB150" s="29"/>
      <c r="AC150" s="29"/>
      <c r="AD150" s="29"/>
      <c r="AE150" s="29"/>
      <c r="AF150" s="29"/>
      <c r="AG150" s="29"/>
      <c r="AH150" s="29"/>
    </row>
    <row r="151" spans="1:41" x14ac:dyDescent="0.2">
      <c r="A151" s="256"/>
      <c r="B151" s="57"/>
      <c r="C151" s="57"/>
      <c r="D151" s="29"/>
      <c r="E151" s="29"/>
      <c r="F151" s="57"/>
      <c r="G151" s="29"/>
      <c r="H151" s="29"/>
      <c r="I151" s="29"/>
      <c r="J151" s="29"/>
      <c r="K151" s="29"/>
      <c r="L151" s="81"/>
      <c r="M151" s="81"/>
      <c r="N151" s="81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29"/>
      <c r="AA151" s="29"/>
      <c r="AB151" s="29"/>
      <c r="AC151" s="29"/>
      <c r="AD151" s="29"/>
      <c r="AE151" s="29"/>
      <c r="AF151" s="29"/>
      <c r="AG151" s="29"/>
      <c r="AH151" s="29"/>
      <c r="AI151" s="1"/>
      <c r="AJ151" s="1"/>
      <c r="AK151" s="1"/>
      <c r="AL151" s="1"/>
      <c r="AM151" s="1"/>
      <c r="AN151" s="1"/>
      <c r="AO151" s="1"/>
    </row>
    <row r="152" spans="1:41" x14ac:dyDescent="0.2">
      <c r="A152" s="29"/>
      <c r="B152" s="57"/>
      <c r="C152" s="57"/>
      <c r="D152" s="29"/>
      <c r="E152" s="29"/>
      <c r="F152" s="57"/>
      <c r="G152" s="29"/>
      <c r="H152" s="29"/>
      <c r="I152" s="29"/>
      <c r="J152" s="29"/>
      <c r="K152" s="29"/>
      <c r="L152" s="81"/>
      <c r="M152" s="81"/>
      <c r="N152" s="81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31"/>
      <c r="AA152" s="88"/>
      <c r="AB152" s="29"/>
      <c r="AC152" s="29"/>
      <c r="AD152" s="29"/>
      <c r="AE152" s="29"/>
      <c r="AF152" s="29"/>
      <c r="AG152" s="29"/>
      <c r="AH152" s="29"/>
      <c r="AI152" s="1"/>
      <c r="AJ152" s="1"/>
      <c r="AK152" s="1"/>
      <c r="AL152" s="1"/>
      <c r="AM152" s="1"/>
      <c r="AN152" s="1"/>
      <c r="AO152" s="1"/>
    </row>
    <row r="153" spans="1:41" x14ac:dyDescent="0.2">
      <c r="A153" s="29"/>
      <c r="B153" s="57"/>
      <c r="C153" s="57"/>
      <c r="D153" s="29"/>
      <c r="E153" s="29"/>
      <c r="F153" s="57"/>
      <c r="G153" s="29"/>
      <c r="H153" s="29"/>
      <c r="I153" s="29"/>
      <c r="J153" s="29"/>
      <c r="K153" s="29"/>
      <c r="L153" s="81"/>
      <c r="M153" s="81"/>
      <c r="N153" s="81"/>
      <c r="O153" s="57"/>
      <c r="P153" s="57"/>
      <c r="Q153" s="57"/>
      <c r="R153" s="57"/>
      <c r="S153" s="31"/>
      <c r="T153" s="31"/>
      <c r="U153" s="31"/>
      <c r="V153" s="31"/>
      <c r="W153" s="31"/>
      <c r="X153" s="31"/>
      <c r="Y153" s="31"/>
      <c r="Z153" s="31"/>
      <c r="AA153" s="256"/>
      <c r="AB153" s="29"/>
      <c r="AC153" s="29"/>
      <c r="AD153" s="29"/>
      <c r="AE153" s="29"/>
      <c r="AF153" s="29"/>
      <c r="AG153" s="29"/>
      <c r="AH153" s="29"/>
      <c r="AI153" s="1"/>
      <c r="AJ153" s="1"/>
      <c r="AK153" s="1"/>
      <c r="AL153" s="1"/>
      <c r="AM153" s="1"/>
      <c r="AN153" s="1"/>
      <c r="AO153" s="1"/>
    </row>
    <row r="154" spans="1:41" x14ac:dyDescent="0.2">
      <c r="A154" s="29"/>
      <c r="B154" s="57"/>
      <c r="C154" s="57"/>
      <c r="D154" s="29"/>
      <c r="E154" s="29"/>
      <c r="F154" s="57"/>
      <c r="G154" s="29"/>
      <c r="H154" s="29"/>
      <c r="I154" s="29"/>
      <c r="J154" s="29"/>
      <c r="K154" s="29"/>
      <c r="L154" s="81"/>
      <c r="M154" s="81"/>
      <c r="N154" s="81"/>
      <c r="O154" s="57"/>
      <c r="P154" s="57"/>
      <c r="Q154" s="57"/>
      <c r="R154" s="57"/>
      <c r="S154" s="31"/>
      <c r="T154" s="31"/>
      <c r="U154" s="31"/>
      <c r="V154" s="31"/>
      <c r="W154" s="31"/>
      <c r="X154" s="31"/>
      <c r="Y154" s="31"/>
      <c r="Z154" s="31"/>
      <c r="AA154" s="256"/>
      <c r="AB154" s="29"/>
      <c r="AC154" s="29"/>
      <c r="AD154" s="29"/>
      <c r="AE154" s="29"/>
      <c r="AF154" s="29"/>
      <c r="AG154" s="29"/>
      <c r="AH154" s="29"/>
      <c r="AI154" s="1"/>
      <c r="AJ154" s="1"/>
      <c r="AK154" s="1"/>
      <c r="AL154" s="1"/>
      <c r="AM154" s="1"/>
      <c r="AN154" s="1"/>
      <c r="AO154" s="1"/>
    </row>
    <row r="155" spans="1:41" x14ac:dyDescent="0.2">
      <c r="A155" s="29"/>
      <c r="B155" s="57"/>
      <c r="C155" s="57"/>
      <c r="D155" s="29"/>
      <c r="E155" s="29"/>
      <c r="F155" s="57"/>
      <c r="G155" s="29"/>
      <c r="H155" s="29"/>
      <c r="I155" s="29"/>
      <c r="J155" s="29"/>
      <c r="K155" s="29"/>
      <c r="L155" s="81"/>
      <c r="M155" s="81"/>
      <c r="N155" s="81"/>
      <c r="O155" s="57"/>
      <c r="P155" s="57"/>
      <c r="Q155" s="57"/>
      <c r="R155" s="57"/>
      <c r="S155" s="31"/>
      <c r="T155" s="31"/>
      <c r="U155" s="31"/>
      <c r="V155" s="31"/>
      <c r="W155" s="31"/>
      <c r="X155" s="31"/>
      <c r="Y155" s="31"/>
      <c r="Z155" s="31"/>
      <c r="AA155" s="88"/>
      <c r="AB155" s="29"/>
      <c r="AC155" s="29"/>
      <c r="AD155" s="29"/>
      <c r="AE155" s="29"/>
      <c r="AF155" s="29"/>
      <c r="AG155" s="29"/>
      <c r="AH155" s="29"/>
      <c r="AI155" s="1"/>
      <c r="AJ155" s="1"/>
      <c r="AK155" s="1"/>
      <c r="AL155" s="1"/>
      <c r="AM155" s="1"/>
      <c r="AN155" s="1"/>
      <c r="AO155" s="1"/>
    </row>
    <row r="156" spans="1:41" x14ac:dyDescent="0.2">
      <c r="A156" s="29"/>
      <c r="B156" s="57"/>
      <c r="C156" s="57"/>
      <c r="D156" s="29"/>
      <c r="E156" s="29"/>
      <c r="F156" s="57"/>
      <c r="G156" s="29"/>
      <c r="H156" s="29"/>
      <c r="I156" s="29"/>
      <c r="J156" s="29"/>
      <c r="K156" s="29"/>
      <c r="L156" s="81"/>
      <c r="M156" s="81"/>
      <c r="N156" s="81"/>
      <c r="O156" s="57"/>
      <c r="P156" s="57"/>
      <c r="Q156" s="57"/>
      <c r="R156" s="57"/>
      <c r="S156" s="31"/>
      <c r="T156" s="31"/>
      <c r="U156" s="31"/>
      <c r="V156" s="31"/>
      <c r="W156" s="31"/>
      <c r="X156" s="31"/>
      <c r="Y156" s="31"/>
      <c r="Z156" s="31"/>
      <c r="AA156" s="88"/>
      <c r="AB156" s="29"/>
      <c r="AC156" s="29"/>
      <c r="AD156" s="29"/>
      <c r="AE156" s="29"/>
      <c r="AF156" s="29"/>
      <c r="AG156" s="29"/>
      <c r="AH156" s="29"/>
      <c r="AI156" s="1"/>
      <c r="AJ156" s="1"/>
      <c r="AK156" s="1"/>
      <c r="AL156" s="1"/>
      <c r="AM156" s="1"/>
      <c r="AN156" s="1"/>
      <c r="AO156" s="1"/>
    </row>
    <row r="157" spans="1:41" x14ac:dyDescent="0.2">
      <c r="A157" s="29"/>
      <c r="B157" s="57"/>
      <c r="C157" s="57"/>
      <c r="D157" s="29"/>
      <c r="E157" s="29"/>
      <c r="F157" s="57"/>
      <c r="G157" s="29"/>
      <c r="H157" s="29"/>
      <c r="I157" s="29"/>
      <c r="J157" s="29"/>
      <c r="K157" s="29"/>
      <c r="L157" s="81"/>
      <c r="M157" s="81"/>
      <c r="N157" s="81"/>
      <c r="O157" s="57"/>
      <c r="P157" s="57"/>
      <c r="Q157" s="57"/>
      <c r="R157" s="57"/>
      <c r="S157" s="31"/>
      <c r="T157" s="31"/>
      <c r="U157" s="31"/>
      <c r="V157" s="31"/>
      <c r="W157" s="31"/>
      <c r="X157" s="31"/>
      <c r="Y157" s="31"/>
      <c r="Z157" s="31"/>
      <c r="AA157" s="88"/>
      <c r="AB157" s="29"/>
      <c r="AC157" s="29"/>
      <c r="AD157" s="29"/>
      <c r="AE157" s="29"/>
      <c r="AF157" s="29"/>
      <c r="AG157" s="29"/>
      <c r="AH157" s="29"/>
      <c r="AI157" s="1"/>
      <c r="AJ157" s="1"/>
      <c r="AK157" s="1"/>
      <c r="AL157" s="1"/>
      <c r="AM157" s="1"/>
      <c r="AN157" s="1"/>
      <c r="AO157" s="1"/>
    </row>
    <row r="158" spans="1:41" x14ac:dyDescent="0.2">
      <c r="A158" s="29"/>
      <c r="B158" s="57"/>
      <c r="C158" s="57"/>
      <c r="D158" s="29"/>
      <c r="E158" s="29"/>
      <c r="F158" s="57"/>
      <c r="G158" s="29"/>
      <c r="H158" s="29"/>
      <c r="I158" s="29"/>
      <c r="J158" s="29"/>
      <c r="K158" s="29"/>
      <c r="L158" s="81"/>
      <c r="M158" s="81"/>
      <c r="N158" s="81"/>
      <c r="O158" s="57"/>
      <c r="P158" s="57"/>
      <c r="Q158" s="57"/>
      <c r="R158" s="57"/>
      <c r="S158" s="31"/>
      <c r="T158" s="31"/>
      <c r="U158" s="31"/>
      <c r="V158" s="31"/>
      <c r="W158" s="31"/>
      <c r="X158" s="31"/>
      <c r="Y158" s="31"/>
      <c r="Z158" s="29"/>
      <c r="AA158" s="29"/>
      <c r="AB158" s="29"/>
      <c r="AC158" s="29"/>
      <c r="AD158" s="29"/>
      <c r="AE158" s="29"/>
      <c r="AF158" s="29"/>
      <c r="AG158" s="29"/>
      <c r="AH158" s="29"/>
      <c r="AI158" s="1"/>
      <c r="AJ158" s="1"/>
      <c r="AK158" s="1"/>
      <c r="AL158" s="1"/>
      <c r="AM158" s="1"/>
      <c r="AN158" s="1"/>
      <c r="AO158" s="1"/>
    </row>
    <row r="159" spans="1:41" x14ac:dyDescent="0.2">
      <c r="A159" s="29"/>
      <c r="B159" s="57"/>
      <c r="C159" s="57"/>
      <c r="D159" s="29"/>
      <c r="E159" s="29"/>
      <c r="F159" s="57"/>
      <c r="G159" s="29"/>
      <c r="H159" s="29"/>
      <c r="I159" s="29"/>
      <c r="J159" s="29"/>
      <c r="K159" s="29"/>
      <c r="L159" s="81"/>
      <c r="M159" s="81"/>
      <c r="N159" s="81"/>
      <c r="O159" s="57"/>
      <c r="P159" s="57"/>
      <c r="Q159" s="57"/>
      <c r="R159" s="57"/>
      <c r="S159" s="31"/>
      <c r="T159" s="31"/>
      <c r="U159" s="31"/>
      <c r="V159" s="31"/>
      <c r="W159" s="31"/>
      <c r="X159" s="31"/>
      <c r="Y159" s="31"/>
      <c r="Z159" s="29"/>
      <c r="AA159" s="29"/>
      <c r="AB159" s="29"/>
      <c r="AC159" s="29"/>
      <c r="AD159" s="29"/>
      <c r="AE159" s="29"/>
      <c r="AF159" s="29"/>
      <c r="AG159" s="29"/>
      <c r="AH159" s="29"/>
      <c r="AI159" s="1"/>
      <c r="AJ159" s="1"/>
      <c r="AK159" s="1"/>
      <c r="AL159" s="1"/>
      <c r="AM159" s="1"/>
      <c r="AN159" s="1"/>
      <c r="AO159" s="1"/>
    </row>
    <row r="160" spans="1:41" x14ac:dyDescent="0.2">
      <c r="A160" s="29"/>
      <c r="B160" s="57"/>
      <c r="C160" s="57"/>
      <c r="D160" s="29"/>
      <c r="E160" s="29"/>
      <c r="F160" s="57"/>
      <c r="G160" s="29"/>
      <c r="H160" s="29"/>
      <c r="I160" s="29"/>
      <c r="J160" s="29"/>
      <c r="K160" s="29"/>
      <c r="L160" s="81"/>
      <c r="M160" s="81"/>
      <c r="N160" s="81"/>
      <c r="O160" s="57"/>
      <c r="P160" s="57"/>
      <c r="Q160" s="57"/>
      <c r="R160" s="57"/>
      <c r="S160" s="31"/>
      <c r="T160" s="31"/>
      <c r="U160" s="31"/>
      <c r="V160" s="31"/>
      <c r="W160" s="31"/>
      <c r="X160" s="31"/>
      <c r="Y160" s="31"/>
      <c r="Z160" s="29"/>
      <c r="AA160" s="29"/>
      <c r="AB160" s="29"/>
      <c r="AC160" s="29"/>
      <c r="AD160" s="29"/>
      <c r="AE160" s="29"/>
      <c r="AF160" s="29"/>
      <c r="AG160" s="29"/>
      <c r="AH160" s="29"/>
      <c r="AI160" s="1"/>
      <c r="AJ160" s="1"/>
      <c r="AK160" s="1"/>
      <c r="AL160" s="1"/>
      <c r="AM160" s="1"/>
      <c r="AN160" s="1"/>
      <c r="AO160" s="1"/>
    </row>
    <row r="161" spans="1:41" x14ac:dyDescent="0.2">
      <c r="A161" s="29"/>
      <c r="B161" s="57"/>
      <c r="C161" s="57"/>
      <c r="D161" s="29"/>
      <c r="E161" s="29"/>
      <c r="F161" s="57"/>
      <c r="G161" s="29"/>
      <c r="H161" s="29"/>
      <c r="I161" s="29"/>
      <c r="J161" s="29"/>
      <c r="K161" s="29"/>
      <c r="L161" s="81"/>
      <c r="M161" s="81"/>
      <c r="N161" s="81"/>
      <c r="O161" s="57"/>
      <c r="P161" s="57"/>
      <c r="Q161" s="57"/>
      <c r="R161" s="57"/>
      <c r="S161" s="31"/>
      <c r="T161" s="31"/>
      <c r="U161" s="31"/>
      <c r="V161" s="31"/>
      <c r="W161" s="31"/>
      <c r="X161" s="31"/>
      <c r="Y161" s="31"/>
      <c r="Z161" s="29"/>
      <c r="AA161" s="29"/>
      <c r="AB161" s="29"/>
      <c r="AC161" s="29"/>
      <c r="AD161" s="29"/>
      <c r="AE161" s="29"/>
      <c r="AF161" s="29"/>
      <c r="AG161" s="29"/>
      <c r="AH161" s="29"/>
      <c r="AI161" s="1"/>
      <c r="AJ161" s="1"/>
      <c r="AK161" s="1"/>
      <c r="AL161" s="1"/>
      <c r="AM161" s="1"/>
      <c r="AN161" s="1"/>
      <c r="AO161" s="1"/>
    </row>
    <row r="162" spans="1:41" x14ac:dyDescent="0.2">
      <c r="A162" s="29"/>
      <c r="B162" s="57"/>
      <c r="C162" s="57"/>
      <c r="D162" s="29"/>
      <c r="E162" s="29"/>
      <c r="F162" s="57"/>
      <c r="G162" s="29"/>
      <c r="H162" s="29"/>
      <c r="I162" s="29"/>
      <c r="J162" s="29"/>
      <c r="K162" s="29"/>
      <c r="L162" s="81"/>
      <c r="M162" s="81"/>
      <c r="N162" s="81"/>
      <c r="O162" s="57"/>
      <c r="P162" s="57"/>
      <c r="Q162" s="57"/>
      <c r="R162" s="57"/>
      <c r="S162" s="31"/>
      <c r="T162" s="31"/>
      <c r="U162" s="31"/>
      <c r="V162" s="31"/>
      <c r="W162" s="31"/>
      <c r="X162" s="31"/>
      <c r="Y162" s="31"/>
      <c r="Z162" s="29"/>
      <c r="AA162" s="29"/>
      <c r="AB162" s="29"/>
      <c r="AC162" s="29"/>
      <c r="AD162" s="29"/>
      <c r="AE162" s="29"/>
      <c r="AF162" s="29"/>
      <c r="AG162" s="29"/>
      <c r="AH162" s="29"/>
      <c r="AI162" s="1"/>
      <c r="AJ162" s="1"/>
      <c r="AK162" s="1"/>
      <c r="AL162" s="1"/>
      <c r="AM162" s="1"/>
      <c r="AN162" s="1"/>
      <c r="AO162" s="1"/>
    </row>
    <row r="163" spans="1:41" x14ac:dyDescent="0.2">
      <c r="A163" s="29"/>
      <c r="B163" s="57"/>
      <c r="C163" s="57"/>
      <c r="D163" s="29"/>
      <c r="E163" s="29"/>
      <c r="F163" s="57"/>
      <c r="G163" s="29"/>
      <c r="H163" s="29"/>
      <c r="I163" s="29"/>
      <c r="J163" s="29"/>
      <c r="K163" s="29"/>
      <c r="L163" s="81"/>
      <c r="M163" s="81"/>
      <c r="N163" s="81"/>
      <c r="O163" s="57"/>
      <c r="P163" s="57"/>
      <c r="Q163" s="57"/>
      <c r="R163" s="57"/>
      <c r="S163" s="31"/>
      <c r="T163" s="31"/>
      <c r="U163" s="31"/>
      <c r="V163" s="31"/>
      <c r="W163" s="31"/>
      <c r="X163" s="31"/>
      <c r="Y163" s="31"/>
      <c r="Z163" s="29"/>
      <c r="AA163" s="29"/>
      <c r="AB163" s="29"/>
      <c r="AC163" s="29"/>
      <c r="AD163" s="29"/>
      <c r="AE163" s="29"/>
      <c r="AF163" s="29"/>
      <c r="AG163" s="29"/>
      <c r="AH163" s="29"/>
      <c r="AI163" s="1"/>
      <c r="AJ163" s="1"/>
      <c r="AK163" s="1"/>
      <c r="AL163" s="1"/>
      <c r="AM163" s="1"/>
      <c r="AN163" s="1"/>
      <c r="AO163" s="1"/>
    </row>
    <row r="164" spans="1:41" x14ac:dyDescent="0.2">
      <c r="A164" s="29"/>
      <c r="B164" s="57"/>
      <c r="C164" s="57"/>
      <c r="D164" s="29"/>
      <c r="E164" s="29"/>
      <c r="F164" s="57"/>
      <c r="G164" s="29"/>
      <c r="H164" s="29"/>
      <c r="I164" s="29"/>
      <c r="J164" s="29"/>
      <c r="K164" s="29"/>
      <c r="L164" s="81"/>
      <c r="M164" s="81"/>
      <c r="N164" s="81"/>
      <c r="O164" s="57"/>
      <c r="P164" s="57"/>
      <c r="Q164" s="57"/>
      <c r="R164" s="57"/>
      <c r="S164" s="31"/>
      <c r="T164" s="31"/>
      <c r="U164" s="31"/>
      <c r="V164" s="31"/>
      <c r="W164" s="31"/>
      <c r="X164" s="31"/>
      <c r="Y164" s="31"/>
      <c r="Z164" s="29"/>
      <c r="AA164" s="29"/>
      <c r="AB164" s="29"/>
      <c r="AC164" s="29"/>
      <c r="AD164" s="29"/>
      <c r="AE164" s="29"/>
      <c r="AF164" s="29"/>
      <c r="AG164" s="29"/>
      <c r="AH164" s="29"/>
      <c r="AI164" s="1"/>
      <c r="AJ164" s="1"/>
      <c r="AK164" s="1"/>
      <c r="AL164" s="1"/>
      <c r="AM164" s="1"/>
      <c r="AN164" s="1"/>
      <c r="AO164" s="1"/>
    </row>
    <row r="165" spans="1:41" x14ac:dyDescent="0.2">
      <c r="A165" s="29"/>
      <c r="B165" s="57"/>
      <c r="C165" s="57"/>
      <c r="D165" s="29"/>
      <c r="E165" s="29"/>
      <c r="F165" s="57"/>
      <c r="G165" s="29"/>
      <c r="H165" s="29"/>
      <c r="I165" s="29"/>
      <c r="J165" s="29"/>
      <c r="K165" s="29"/>
      <c r="L165" s="81"/>
      <c r="M165" s="81"/>
      <c r="N165" s="81"/>
      <c r="O165" s="57"/>
      <c r="P165" s="57"/>
      <c r="Q165" s="57"/>
      <c r="R165" s="57"/>
      <c r="S165" s="31"/>
      <c r="T165" s="31"/>
      <c r="U165" s="31"/>
      <c r="V165" s="31"/>
      <c r="W165" s="31"/>
      <c r="X165" s="31"/>
      <c r="Y165" s="31"/>
      <c r="Z165" s="29"/>
      <c r="AA165" s="29"/>
      <c r="AB165" s="29"/>
      <c r="AC165" s="29"/>
      <c r="AD165" s="29"/>
      <c r="AE165" s="29"/>
      <c r="AF165" s="29"/>
      <c r="AG165" s="29"/>
      <c r="AH165" s="29"/>
      <c r="AI165" s="1"/>
      <c r="AJ165" s="1"/>
      <c r="AK165" s="1"/>
      <c r="AL165" s="1"/>
      <c r="AM165" s="1"/>
      <c r="AN165" s="1"/>
      <c r="AO165" s="1"/>
    </row>
    <row r="166" spans="1:41" x14ac:dyDescent="0.2">
      <c r="A166" s="29"/>
      <c r="B166" s="57"/>
      <c r="C166" s="57"/>
      <c r="D166" s="29"/>
      <c r="E166" s="29"/>
      <c r="F166" s="57"/>
      <c r="G166" s="29"/>
      <c r="H166" s="29"/>
      <c r="I166" s="29"/>
      <c r="J166" s="29"/>
      <c r="K166" s="29"/>
      <c r="L166" s="81"/>
      <c r="M166" s="81"/>
      <c r="N166" s="81"/>
      <c r="O166" s="57"/>
      <c r="P166" s="57"/>
      <c r="Q166" s="57"/>
      <c r="R166" s="57"/>
      <c r="S166" s="31"/>
      <c r="T166" s="31"/>
      <c r="U166" s="31"/>
      <c r="V166" s="31"/>
      <c r="W166" s="31"/>
      <c r="X166" s="31"/>
      <c r="Y166" s="31"/>
      <c r="Z166" s="86"/>
      <c r="AA166" s="86"/>
      <c r="AB166" s="86"/>
      <c r="AC166" s="86"/>
      <c r="AD166" s="86"/>
      <c r="AE166" s="86"/>
      <c r="AF166" s="86"/>
      <c r="AG166" s="86"/>
      <c r="AH166" s="86"/>
      <c r="AI166" s="1"/>
      <c r="AJ166" s="1"/>
      <c r="AK166" s="1"/>
      <c r="AL166" s="1"/>
      <c r="AM166" s="1"/>
      <c r="AN166" s="1"/>
      <c r="AO166" s="1"/>
    </row>
    <row r="167" spans="1:41" x14ac:dyDescent="0.2">
      <c r="A167" s="29"/>
      <c r="B167" s="57"/>
      <c r="C167" s="57"/>
      <c r="D167" s="29"/>
      <c r="E167" s="29"/>
      <c r="F167" s="57"/>
      <c r="G167" s="29"/>
      <c r="H167" s="29"/>
      <c r="I167" s="29"/>
      <c r="J167" s="29"/>
      <c r="K167" s="29"/>
      <c r="L167" s="81"/>
      <c r="M167" s="81"/>
      <c r="N167" s="81"/>
      <c r="O167" s="57"/>
      <c r="P167" s="57"/>
      <c r="Q167" s="57"/>
      <c r="R167" s="57"/>
      <c r="S167" s="31"/>
      <c r="T167" s="31"/>
      <c r="U167" s="31"/>
      <c r="V167" s="31"/>
      <c r="W167" s="31"/>
      <c r="X167" s="31"/>
      <c r="Y167" s="31"/>
      <c r="Z167" s="86"/>
      <c r="AA167" s="86"/>
      <c r="AB167" s="86"/>
      <c r="AC167" s="86"/>
      <c r="AD167" s="86"/>
      <c r="AE167" s="86"/>
      <c r="AF167" s="86"/>
      <c r="AG167" s="86"/>
      <c r="AH167" s="86"/>
      <c r="AI167" s="1"/>
      <c r="AJ167" s="1"/>
      <c r="AK167" s="1"/>
      <c r="AL167" s="1"/>
      <c r="AM167" s="1"/>
      <c r="AN167" s="1"/>
      <c r="AO167" s="1"/>
    </row>
    <row r="168" spans="1:41" x14ac:dyDescent="0.2">
      <c r="A168" s="29"/>
      <c r="B168" s="57"/>
      <c r="C168" s="57"/>
      <c r="D168" s="29"/>
      <c r="E168" s="29"/>
      <c r="F168" s="57"/>
      <c r="G168" s="29"/>
      <c r="H168" s="29"/>
      <c r="I168" s="29"/>
      <c r="J168" s="29"/>
      <c r="K168" s="29"/>
      <c r="L168" s="81"/>
      <c r="M168" s="81"/>
      <c r="N168" s="81"/>
      <c r="O168" s="57"/>
      <c r="P168" s="57"/>
      <c r="Q168" s="57"/>
      <c r="R168" s="57"/>
      <c r="S168" s="31"/>
      <c r="T168" s="31"/>
      <c r="U168" s="31"/>
      <c r="V168" s="31"/>
      <c r="W168" s="31"/>
      <c r="X168" s="31"/>
      <c r="Y168" s="31"/>
      <c r="Z168" s="86"/>
      <c r="AA168" s="86"/>
      <c r="AB168" s="86"/>
      <c r="AC168" s="86"/>
      <c r="AD168" s="86"/>
      <c r="AE168" s="86"/>
      <c r="AF168" s="86"/>
      <c r="AG168" s="86"/>
      <c r="AH168" s="86"/>
      <c r="AI168" s="1"/>
      <c r="AJ168" s="1"/>
      <c r="AK168" s="1"/>
      <c r="AL168" s="1"/>
      <c r="AM168" s="1"/>
      <c r="AN168" s="1"/>
      <c r="AO168" s="1"/>
    </row>
    <row r="169" spans="1:41" x14ac:dyDescent="0.2">
      <c r="A169" s="29"/>
      <c r="B169" s="57"/>
      <c r="C169" s="57"/>
      <c r="F169" s="57"/>
      <c r="K169" s="29"/>
      <c r="L169" s="81"/>
      <c r="M169" s="81"/>
      <c r="N169" s="81"/>
      <c r="O169" s="57"/>
      <c r="P169" s="57"/>
      <c r="Q169" s="57"/>
      <c r="R169" s="57"/>
      <c r="S169" s="31"/>
      <c r="T169" s="31"/>
      <c r="U169" s="31"/>
      <c r="V169" s="31"/>
      <c r="W169" s="31"/>
      <c r="X169" s="31"/>
      <c r="Y169" s="31"/>
      <c r="Z169" s="86"/>
      <c r="AA169" s="86"/>
      <c r="AB169" s="86"/>
      <c r="AC169" s="86"/>
      <c r="AD169" s="86"/>
      <c r="AE169" s="86"/>
      <c r="AF169" s="86"/>
      <c r="AG169" s="86"/>
      <c r="AH169" s="86"/>
      <c r="AI169" s="1"/>
      <c r="AJ169" s="1"/>
      <c r="AK169" s="1"/>
      <c r="AL169" s="1"/>
      <c r="AM169" s="1"/>
      <c r="AN169" s="1"/>
      <c r="AO169" s="1"/>
    </row>
    <row r="170" spans="1:41" x14ac:dyDescent="0.2">
      <c r="A170" s="29"/>
      <c r="B170" s="57"/>
      <c r="C170" s="57"/>
      <c r="F170" s="57"/>
      <c r="K170" s="29"/>
      <c r="L170" s="81"/>
      <c r="M170" s="81"/>
      <c r="N170" s="81"/>
      <c r="O170" s="57"/>
      <c r="P170" s="57"/>
      <c r="Q170" s="57"/>
      <c r="R170" s="57"/>
      <c r="S170" s="31"/>
      <c r="T170" s="31"/>
      <c r="U170" s="31"/>
      <c r="V170" s="31"/>
      <c r="W170" s="31"/>
      <c r="X170" s="31"/>
      <c r="Y170" s="31"/>
      <c r="Z170" s="86"/>
      <c r="AA170" s="86"/>
      <c r="AB170" s="86"/>
      <c r="AC170" s="86"/>
      <c r="AD170" s="86"/>
      <c r="AE170" s="86"/>
      <c r="AF170" s="86"/>
      <c r="AG170" s="86"/>
      <c r="AH170" s="86"/>
      <c r="AI170" s="1"/>
      <c r="AJ170" s="1"/>
      <c r="AK170" s="1"/>
      <c r="AL170" s="1"/>
      <c r="AM170" s="1"/>
      <c r="AN170" s="1"/>
      <c r="AO170" s="1"/>
    </row>
    <row r="171" spans="1:41" s="86" customFormat="1" x14ac:dyDescent="0.2">
      <c r="A171" s="29"/>
      <c r="B171" s="57"/>
      <c r="C171" s="57"/>
      <c r="D171" s="1"/>
      <c r="E171" s="1"/>
      <c r="F171" s="57"/>
      <c r="G171" s="1"/>
      <c r="H171" s="1"/>
      <c r="I171" s="1"/>
      <c r="J171" s="1"/>
      <c r="K171" s="29"/>
      <c r="L171" s="81"/>
      <c r="M171" s="81"/>
      <c r="N171" s="81"/>
      <c r="O171" s="57"/>
      <c r="P171" s="57"/>
      <c r="Q171" s="57"/>
      <c r="R171" s="57"/>
      <c r="S171" s="31"/>
      <c r="T171" s="31"/>
      <c r="U171" s="31"/>
      <c r="V171" s="31"/>
      <c r="W171" s="31"/>
      <c r="X171" s="31"/>
      <c r="Y171" s="31"/>
    </row>
    <row r="172" spans="1:41" s="86" customFormat="1" x14ac:dyDescent="0.2">
      <c r="A172" s="29"/>
      <c r="B172" s="57"/>
      <c r="C172" s="57"/>
      <c r="D172" s="1"/>
      <c r="E172" s="1"/>
      <c r="F172" s="57"/>
      <c r="G172" s="1"/>
      <c r="H172" s="1"/>
      <c r="I172" s="1"/>
      <c r="J172" s="1"/>
      <c r="K172" s="29"/>
      <c r="L172" s="81"/>
      <c r="M172" s="81"/>
      <c r="N172" s="81"/>
      <c r="O172" s="57"/>
      <c r="P172" s="57"/>
      <c r="Q172" s="57"/>
      <c r="R172" s="57"/>
      <c r="S172" s="31"/>
      <c r="T172" s="31"/>
      <c r="U172" s="31"/>
      <c r="V172" s="31"/>
      <c r="W172" s="31"/>
      <c r="X172" s="31"/>
      <c r="Y172" s="31"/>
    </row>
    <row r="173" spans="1:41" s="86" customFormat="1" x14ac:dyDescent="0.2">
      <c r="A173" s="29"/>
      <c r="B173" s="57"/>
      <c r="C173" s="57"/>
      <c r="D173" s="1"/>
      <c r="E173" s="1"/>
      <c r="F173" s="57"/>
      <c r="G173" s="1"/>
      <c r="H173" s="1"/>
      <c r="I173" s="1"/>
      <c r="J173" s="1"/>
      <c r="K173" s="29"/>
      <c r="L173" s="81"/>
      <c r="M173" s="81"/>
      <c r="N173" s="81"/>
      <c r="O173" s="57"/>
      <c r="P173" s="57"/>
      <c r="Q173" s="57"/>
      <c r="R173" s="57"/>
      <c r="S173" s="31"/>
      <c r="T173" s="31"/>
      <c r="U173" s="31"/>
      <c r="V173" s="31"/>
      <c r="W173" s="31"/>
      <c r="X173" s="31"/>
      <c r="Y173" s="31"/>
    </row>
    <row r="174" spans="1:41" s="86" customFormat="1" x14ac:dyDescent="0.2">
      <c r="A174" s="29"/>
      <c r="B174" s="57"/>
      <c r="C174" s="57"/>
      <c r="D174" s="1"/>
      <c r="E174" s="1"/>
      <c r="F174" s="57"/>
      <c r="G174" s="1"/>
      <c r="H174" s="1"/>
      <c r="I174" s="1"/>
      <c r="J174" s="1"/>
      <c r="K174" s="29"/>
      <c r="L174" s="81"/>
      <c r="M174" s="81"/>
      <c r="N174" s="81"/>
      <c r="O174" s="57"/>
      <c r="P174" s="57"/>
      <c r="Q174" s="57"/>
      <c r="R174" s="57"/>
      <c r="S174" s="31"/>
      <c r="T174" s="31"/>
      <c r="U174" s="31"/>
      <c r="V174" s="31"/>
      <c r="W174" s="31"/>
      <c r="X174" s="31"/>
      <c r="Y174" s="31"/>
    </row>
    <row r="175" spans="1:41" s="86" customFormat="1" x14ac:dyDescent="0.2">
      <c r="A175" s="29"/>
      <c r="B175" s="57"/>
      <c r="C175" s="57"/>
      <c r="D175" s="1"/>
      <c r="E175" s="1"/>
      <c r="F175" s="57"/>
      <c r="G175" s="1"/>
      <c r="H175" s="1"/>
      <c r="I175" s="1"/>
      <c r="J175" s="1"/>
      <c r="K175" s="29"/>
      <c r="L175" s="81"/>
      <c r="M175" s="81"/>
      <c r="N175" s="81"/>
      <c r="O175" s="57"/>
      <c r="P175" s="57"/>
      <c r="Q175" s="57"/>
      <c r="R175" s="57"/>
      <c r="S175" s="31"/>
      <c r="T175" s="31"/>
      <c r="U175" s="31"/>
      <c r="V175" s="31"/>
      <c r="W175" s="31"/>
      <c r="X175" s="31"/>
      <c r="Y175" s="31"/>
    </row>
    <row r="176" spans="1:41" s="86" customFormat="1" x14ac:dyDescent="0.2">
      <c r="A176" s="29"/>
      <c r="B176" s="57"/>
      <c r="C176" s="57"/>
      <c r="D176" s="1"/>
      <c r="E176" s="1"/>
      <c r="F176" s="57"/>
      <c r="G176" s="1"/>
      <c r="H176" s="1"/>
      <c r="I176" s="1"/>
      <c r="J176" s="1"/>
      <c r="K176" s="29"/>
      <c r="L176" s="81"/>
      <c r="M176" s="81"/>
      <c r="N176" s="81"/>
      <c r="O176" s="57"/>
      <c r="P176" s="57"/>
      <c r="Q176" s="57"/>
      <c r="R176" s="57"/>
      <c r="S176" s="31"/>
      <c r="T176" s="31"/>
      <c r="U176" s="31"/>
      <c r="V176" s="31"/>
      <c r="W176" s="31"/>
      <c r="X176" s="31"/>
      <c r="Y176" s="31"/>
    </row>
    <row r="177" spans="1:41" s="86" customFormat="1" x14ac:dyDescent="0.2">
      <c r="A177" s="29"/>
      <c r="B177" s="57"/>
      <c r="C177" s="57"/>
      <c r="D177" s="1"/>
      <c r="E177" s="1"/>
      <c r="F177" s="2"/>
      <c r="G177" s="1"/>
      <c r="H177" s="1"/>
      <c r="I177" s="1"/>
      <c r="J177" s="1"/>
      <c r="K177" s="29"/>
      <c r="L177" s="81"/>
      <c r="M177" s="81"/>
      <c r="N177" s="81"/>
      <c r="O177" s="57"/>
      <c r="P177" s="57"/>
      <c r="Q177" s="57"/>
      <c r="R177" s="57"/>
      <c r="S177" s="31"/>
      <c r="T177" s="31"/>
      <c r="U177" s="31"/>
      <c r="V177" s="31"/>
      <c r="W177" s="31"/>
      <c r="X177" s="31"/>
      <c r="Y177" s="31"/>
    </row>
    <row r="178" spans="1:41" s="86" customFormat="1" x14ac:dyDescent="0.2">
      <c r="A178" s="1"/>
      <c r="B178" s="57"/>
      <c r="C178" s="57"/>
      <c r="D178" s="1"/>
      <c r="E178" s="1"/>
      <c r="F178" s="2"/>
      <c r="G178" s="1"/>
      <c r="H178" s="1"/>
      <c r="I178" s="1"/>
      <c r="J178" s="1"/>
      <c r="K178" s="29"/>
      <c r="L178" s="81"/>
      <c r="M178" s="81"/>
      <c r="N178" s="81"/>
      <c r="O178" s="57"/>
      <c r="P178" s="57"/>
      <c r="Q178" s="57"/>
      <c r="R178" s="57"/>
      <c r="S178" s="31"/>
      <c r="T178" s="31"/>
      <c r="U178" s="31"/>
      <c r="V178" s="31"/>
      <c r="W178" s="31"/>
      <c r="X178" s="31"/>
      <c r="Y178" s="31"/>
    </row>
    <row r="179" spans="1:41" s="86" customFormat="1" x14ac:dyDescent="0.2">
      <c r="A179" s="1"/>
      <c r="B179" s="57"/>
      <c r="C179" s="57"/>
      <c r="D179" s="1"/>
      <c r="E179" s="1"/>
      <c r="F179" s="2"/>
      <c r="G179" s="1"/>
      <c r="H179" s="1"/>
      <c r="I179" s="1"/>
      <c r="J179" s="1"/>
      <c r="K179" s="29"/>
      <c r="L179" s="81"/>
      <c r="M179" s="81"/>
      <c r="N179" s="81"/>
      <c r="O179" s="57"/>
      <c r="P179" s="57"/>
      <c r="Q179" s="57"/>
      <c r="R179" s="57"/>
      <c r="S179" s="31"/>
      <c r="T179" s="31"/>
      <c r="U179" s="31"/>
      <c r="V179" s="31"/>
      <c r="W179" s="31"/>
      <c r="X179" s="31"/>
      <c r="Y179" s="31"/>
    </row>
    <row r="180" spans="1:41" s="86" customFormat="1" x14ac:dyDescent="0.2">
      <c r="A180" s="1"/>
      <c r="B180" s="57"/>
      <c r="C180" s="57"/>
      <c r="D180" s="1"/>
      <c r="E180" s="1"/>
      <c r="F180" s="2"/>
      <c r="G180" s="1"/>
      <c r="H180" s="1"/>
      <c r="I180" s="1"/>
      <c r="J180" s="1"/>
      <c r="K180" s="29"/>
      <c r="L180" s="81"/>
      <c r="M180" s="81"/>
      <c r="N180" s="81"/>
      <c r="O180" s="57"/>
      <c r="P180" s="57"/>
      <c r="Q180" s="57"/>
      <c r="R180" s="57"/>
      <c r="S180" s="31"/>
      <c r="T180" s="31"/>
      <c r="U180" s="31"/>
      <c r="V180" s="31"/>
      <c r="W180" s="31"/>
      <c r="X180" s="31"/>
      <c r="Y180" s="31"/>
    </row>
    <row r="181" spans="1:41" s="86" customFormat="1" x14ac:dyDescent="0.2">
      <c r="A181" s="1"/>
      <c r="B181" s="57"/>
      <c r="C181" s="57"/>
      <c r="D181" s="1"/>
      <c r="E181" s="1"/>
      <c r="F181" s="2"/>
      <c r="G181" s="1"/>
      <c r="H181" s="1"/>
      <c r="I181" s="1"/>
      <c r="J181" s="1"/>
      <c r="K181" s="29"/>
      <c r="L181" s="81"/>
      <c r="M181" s="81"/>
      <c r="N181" s="81"/>
      <c r="O181" s="57"/>
      <c r="P181" s="57"/>
      <c r="Q181" s="57"/>
      <c r="R181" s="57"/>
      <c r="S181" s="31"/>
      <c r="T181" s="31"/>
      <c r="U181" s="31"/>
      <c r="V181" s="31"/>
      <c r="W181" s="31"/>
      <c r="X181" s="31"/>
      <c r="Y181" s="31"/>
    </row>
    <row r="182" spans="1:41" s="86" customFormat="1" x14ac:dyDescent="0.2">
      <c r="A182" s="1"/>
      <c r="B182" s="57"/>
      <c r="C182" s="57"/>
      <c r="D182" s="1"/>
      <c r="E182" s="1"/>
      <c r="F182" s="2"/>
      <c r="G182" s="1"/>
      <c r="H182" s="1"/>
      <c r="I182" s="1"/>
      <c r="J182" s="1"/>
      <c r="K182" s="29"/>
      <c r="L182" s="81"/>
      <c r="M182" s="81"/>
      <c r="N182" s="81"/>
      <c r="O182" s="57"/>
      <c r="P182" s="57"/>
      <c r="Q182" s="57"/>
      <c r="R182" s="57"/>
      <c r="S182" s="31"/>
      <c r="T182" s="31"/>
      <c r="U182" s="31"/>
      <c r="V182" s="31"/>
      <c r="W182" s="31"/>
      <c r="X182" s="31"/>
      <c r="Y182" s="31"/>
    </row>
    <row r="183" spans="1:41" s="10" customFormat="1" x14ac:dyDescent="0.2">
      <c r="A183" s="1"/>
      <c r="B183" s="2"/>
      <c r="C183" s="2"/>
      <c r="D183" s="1"/>
      <c r="E183" s="1"/>
      <c r="F183" s="2"/>
      <c r="G183" s="1"/>
      <c r="H183" s="1"/>
      <c r="I183" s="1"/>
      <c r="J183" s="1"/>
      <c r="K183" s="1"/>
      <c r="L183" s="37"/>
      <c r="M183" s="37"/>
      <c r="N183" s="37"/>
      <c r="O183" s="2"/>
      <c r="P183" s="2"/>
      <c r="Q183" s="2"/>
      <c r="R183" s="2"/>
      <c r="S183" s="3"/>
      <c r="T183" s="3"/>
      <c r="U183" s="3"/>
      <c r="V183" s="3"/>
      <c r="W183" s="3"/>
      <c r="X183" s="3"/>
      <c r="Y183" s="3"/>
      <c r="AI183" s="86"/>
      <c r="AJ183" s="86"/>
      <c r="AK183" s="86"/>
      <c r="AL183" s="86"/>
      <c r="AM183" s="86"/>
      <c r="AN183" s="86"/>
      <c r="AO183" s="86"/>
    </row>
    <row r="184" spans="1:41" s="10" customFormat="1" x14ac:dyDescent="0.2">
      <c r="A184" s="1"/>
      <c r="B184" s="2"/>
      <c r="C184" s="2"/>
      <c r="D184" s="1"/>
      <c r="E184" s="1"/>
      <c r="F184" s="2"/>
      <c r="G184" s="1"/>
      <c r="H184" s="1"/>
      <c r="I184" s="1"/>
      <c r="J184" s="1"/>
      <c r="K184" s="1"/>
      <c r="L184" s="37"/>
      <c r="M184" s="37"/>
      <c r="N184" s="37"/>
      <c r="O184" s="2"/>
      <c r="P184" s="2"/>
      <c r="Q184" s="2"/>
      <c r="R184" s="2"/>
      <c r="S184" s="3"/>
      <c r="T184" s="3"/>
      <c r="U184" s="3"/>
      <c r="V184" s="3"/>
      <c r="W184" s="3"/>
      <c r="X184" s="3"/>
      <c r="Y184" s="3"/>
      <c r="Z184" s="12"/>
      <c r="AI184" s="86"/>
      <c r="AJ184" s="86"/>
      <c r="AK184" s="86"/>
      <c r="AL184" s="86"/>
      <c r="AM184" s="86"/>
      <c r="AN184" s="86"/>
      <c r="AO184" s="86"/>
    </row>
    <row r="185" spans="1:41" s="10" customFormat="1" x14ac:dyDescent="0.2">
      <c r="A185" s="1"/>
      <c r="B185" s="2"/>
      <c r="C185" s="2"/>
      <c r="D185" s="1"/>
      <c r="E185" s="1"/>
      <c r="F185" s="2"/>
      <c r="G185" s="1"/>
      <c r="H185" s="1"/>
      <c r="I185" s="1"/>
      <c r="J185" s="1"/>
      <c r="K185" s="1"/>
      <c r="L185" s="37"/>
      <c r="M185" s="37"/>
      <c r="N185" s="37"/>
      <c r="O185" s="2"/>
      <c r="P185" s="2"/>
      <c r="Q185" s="2"/>
      <c r="R185" s="2"/>
      <c r="S185" s="3"/>
      <c r="T185" s="3"/>
      <c r="U185" s="3"/>
      <c r="V185" s="3"/>
      <c r="W185" s="3"/>
      <c r="X185" s="3"/>
      <c r="Y185" s="3"/>
      <c r="Z185" s="12"/>
      <c r="AI185" s="86"/>
      <c r="AJ185" s="86"/>
      <c r="AK185" s="86"/>
      <c r="AL185" s="86"/>
      <c r="AM185" s="86"/>
      <c r="AN185" s="86"/>
      <c r="AO185" s="86"/>
    </row>
    <row r="186" spans="1:41" s="10" customFormat="1" x14ac:dyDescent="0.2">
      <c r="A186" s="1"/>
      <c r="B186" s="2"/>
      <c r="C186" s="2"/>
      <c r="D186" s="1"/>
      <c r="E186" s="1"/>
      <c r="F186" s="2"/>
      <c r="G186" s="1"/>
      <c r="H186" s="1"/>
      <c r="I186" s="1"/>
      <c r="J186" s="1"/>
      <c r="K186" s="1"/>
      <c r="L186" s="37"/>
      <c r="M186" s="37"/>
      <c r="N186" s="37"/>
      <c r="O186" s="2"/>
      <c r="P186" s="2"/>
      <c r="Q186" s="2"/>
      <c r="R186" s="2"/>
      <c r="S186" s="3"/>
      <c r="T186" s="3"/>
      <c r="U186" s="3"/>
      <c r="V186" s="3"/>
      <c r="W186" s="3"/>
      <c r="X186" s="3"/>
      <c r="Y186" s="3"/>
      <c r="Z186" s="12"/>
      <c r="AI186" s="86"/>
      <c r="AJ186" s="86"/>
      <c r="AK186" s="86"/>
      <c r="AL186" s="86"/>
      <c r="AM186" s="86"/>
      <c r="AN186" s="86"/>
      <c r="AO186" s="86"/>
    </row>
    <row r="187" spans="1:41" s="10" customFormat="1" x14ac:dyDescent="0.2">
      <c r="A187" s="1"/>
      <c r="B187" s="2"/>
      <c r="C187" s="2"/>
      <c r="D187" s="1"/>
      <c r="E187" s="1"/>
      <c r="F187" s="2"/>
      <c r="G187" s="1"/>
      <c r="H187" s="1"/>
      <c r="I187" s="1"/>
      <c r="J187" s="1"/>
      <c r="K187" s="1"/>
      <c r="L187" s="37"/>
      <c r="M187" s="37"/>
      <c r="N187" s="37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I187" s="86"/>
      <c r="AJ187" s="86"/>
      <c r="AK187" s="86"/>
      <c r="AL187" s="86"/>
      <c r="AM187" s="86"/>
      <c r="AN187" s="86"/>
      <c r="AO187" s="86"/>
    </row>
    <row r="188" spans="1:41" s="10" customFormat="1" x14ac:dyDescent="0.2">
      <c r="A188" s="1"/>
      <c r="B188" s="2"/>
      <c r="C188" s="2"/>
      <c r="D188" s="1"/>
      <c r="E188" s="1"/>
      <c r="F188" s="2"/>
      <c r="G188" s="1"/>
      <c r="H188" s="1"/>
      <c r="I188" s="1"/>
      <c r="J188" s="1"/>
      <c r="K188" s="1"/>
      <c r="L188" s="37"/>
      <c r="M188" s="37"/>
      <c r="N188" s="37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  <c r="AB188" s="1"/>
      <c r="AC188" s="1"/>
      <c r="AD188" s="1"/>
      <c r="AE188" s="1"/>
      <c r="AF188" s="1"/>
      <c r="AG188" s="1"/>
      <c r="AH188" s="1"/>
      <c r="AI188" s="86"/>
      <c r="AJ188" s="86"/>
      <c r="AK188" s="86"/>
      <c r="AL188" s="86"/>
      <c r="AM188" s="86"/>
      <c r="AN188" s="86"/>
      <c r="AO188" s="86"/>
    </row>
    <row r="189" spans="1:41" s="10" customFormat="1" x14ac:dyDescent="0.2">
      <c r="A189" s="1"/>
      <c r="B189" s="2"/>
      <c r="C189" s="2"/>
      <c r="D189" s="1"/>
      <c r="E189" s="1"/>
      <c r="F189" s="2"/>
      <c r="G189" s="1"/>
      <c r="H189" s="1"/>
      <c r="I189" s="1"/>
      <c r="J189" s="1"/>
      <c r="K189" s="1"/>
      <c r="L189" s="37"/>
      <c r="M189" s="37"/>
      <c r="N189" s="37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  <c r="AC189" s="1"/>
      <c r="AD189" s="1"/>
      <c r="AE189" s="1"/>
      <c r="AF189" s="1"/>
      <c r="AG189" s="1"/>
      <c r="AH189" s="1"/>
      <c r="AI189" s="86"/>
      <c r="AJ189" s="86"/>
      <c r="AK189" s="86"/>
      <c r="AL189" s="86"/>
      <c r="AM189" s="86"/>
      <c r="AN189" s="86"/>
      <c r="AO189" s="86"/>
    </row>
    <row r="190" spans="1:41" s="10" customFormat="1" x14ac:dyDescent="0.2">
      <c r="A190" s="1"/>
      <c r="B190" s="2"/>
      <c r="C190" s="2"/>
      <c r="D190" s="1"/>
      <c r="E190" s="1"/>
      <c r="F190" s="2"/>
      <c r="G190" s="1"/>
      <c r="H190" s="1"/>
      <c r="I190" s="1"/>
      <c r="J190" s="1"/>
      <c r="K190" s="1"/>
      <c r="L190" s="37"/>
      <c r="M190" s="37"/>
      <c r="N190" s="37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  <c r="AC190" s="1"/>
      <c r="AD190" s="1"/>
      <c r="AE190" s="1"/>
      <c r="AF190" s="1"/>
      <c r="AG190" s="1"/>
      <c r="AH190" s="1"/>
      <c r="AI190" s="86"/>
      <c r="AJ190" s="86"/>
      <c r="AK190" s="86"/>
      <c r="AL190" s="86"/>
      <c r="AM190" s="86"/>
      <c r="AN190" s="86"/>
      <c r="AO190" s="86"/>
    </row>
    <row r="191" spans="1:41" s="10" customFormat="1" x14ac:dyDescent="0.2">
      <c r="A191" s="1"/>
      <c r="B191" s="2"/>
      <c r="C191" s="2"/>
      <c r="D191" s="1"/>
      <c r="E191" s="1"/>
      <c r="F191" s="2"/>
      <c r="G191" s="1"/>
      <c r="H191" s="1"/>
      <c r="I191" s="1"/>
      <c r="J191" s="1"/>
      <c r="K191" s="1"/>
      <c r="L191" s="37"/>
      <c r="M191" s="37"/>
      <c r="N191" s="37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  <c r="AC191" s="1"/>
      <c r="AD191" s="1"/>
      <c r="AE191" s="1"/>
      <c r="AF191" s="1"/>
      <c r="AG191" s="1"/>
      <c r="AH191" s="1"/>
      <c r="AI191" s="86"/>
      <c r="AJ191" s="86"/>
      <c r="AK191" s="86"/>
      <c r="AL191" s="86"/>
      <c r="AM191" s="86"/>
      <c r="AN191" s="86"/>
      <c r="AO191" s="86"/>
    </row>
    <row r="192" spans="1:41" x14ac:dyDescent="0.2">
      <c r="AI192" s="86"/>
      <c r="AJ192" s="86"/>
      <c r="AK192" s="86"/>
      <c r="AL192" s="86"/>
    </row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</sheetData>
  <mergeCells count="25">
    <mergeCell ref="A36:C36"/>
    <mergeCell ref="A15:A16"/>
    <mergeCell ref="F14:F16"/>
    <mergeCell ref="H14:K15"/>
    <mergeCell ref="B5:F5"/>
    <mergeCell ref="B14:E14"/>
    <mergeCell ref="A1:J1"/>
    <mergeCell ref="S14:S16"/>
    <mergeCell ref="L14:P15"/>
    <mergeCell ref="G14:G16"/>
    <mergeCell ref="Q14:Q16"/>
    <mergeCell ref="R14:R16"/>
    <mergeCell ref="D48:F48"/>
    <mergeCell ref="D47:F47"/>
    <mergeCell ref="A47:A48"/>
    <mergeCell ref="D50:F50"/>
    <mergeCell ref="D53:F53"/>
    <mergeCell ref="D59:F59"/>
    <mergeCell ref="D60:F60"/>
    <mergeCell ref="A59:A60"/>
    <mergeCell ref="D56:F56"/>
    <mergeCell ref="A50:A57"/>
    <mergeCell ref="D51:F51"/>
    <mergeCell ref="D54:F54"/>
    <mergeCell ref="D57:F57"/>
  </mergeCells>
  <dataValidations disablePrompts="1" count="1">
    <dataValidation type="list" allowBlank="1" showInputMessage="1" showErrorMessage="1" sqref="G17:G35" xr:uid="{00000000-0002-0000-0100-000000000000}">
      <formula1>$A$17:$A$35</formula1>
    </dataValidation>
  </dataValidations>
  <printOptions gridLines="1"/>
  <pageMargins left="0.75" right="0.75" top="1" bottom="1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A1A260CC-6FC3-4C9E-B733-74355B6853A4}">
          <x14:formula1>
            <xm:f>'Lookup Tables'!$D$6:$D$7</xm:f>
          </x14:formula1>
          <xm:sqref>K17</xm:sqref>
        </x14:dataValidation>
        <x14:dataValidation type="list" allowBlank="1" showInputMessage="1" showErrorMessage="1" xr:uid="{889616AA-E493-4579-A01E-78E5FFB4E569}">
          <x14:formula1>
            <xm:f>'Lookup Tables'!$D$9:$D$10</xm:f>
          </x14:formula1>
          <xm:sqref>K18:K19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53"/>
  <sheetViews>
    <sheetView workbookViewId="0">
      <selection activeCell="A2" sqref="A2"/>
    </sheetView>
  </sheetViews>
  <sheetFormatPr defaultColWidth="8.85546875" defaultRowHeight="12.75" x14ac:dyDescent="0.2"/>
  <cols>
    <col min="1" max="1" width="23.42578125" style="1" customWidth="1"/>
    <col min="2" max="2" width="9.28515625" style="1" customWidth="1"/>
    <col min="3" max="3" width="17.85546875" style="26" customWidth="1"/>
    <col min="4" max="4" width="17.85546875" style="27" bestFit="1" customWidth="1"/>
    <col min="5" max="5" width="17.85546875" style="26" customWidth="1"/>
    <col min="6" max="7" width="18" style="27" customWidth="1"/>
    <col min="8" max="8" width="18" style="1" customWidth="1"/>
    <col min="9" max="9" width="8.85546875" style="3"/>
    <col min="10" max="10" width="26.140625" style="1" customWidth="1"/>
    <col min="11" max="11" width="12.85546875" style="1" customWidth="1"/>
    <col min="12" max="14" width="13.28515625" style="1" customWidth="1"/>
    <col min="15" max="15" width="13" style="1" customWidth="1"/>
    <col min="16" max="16384" width="8.85546875" style="1"/>
  </cols>
  <sheetData>
    <row r="1" spans="1:23" ht="18" customHeight="1" x14ac:dyDescent="0.25">
      <c r="A1" s="278" t="s">
        <v>139</v>
      </c>
      <c r="B1" s="278"/>
      <c r="C1" s="278"/>
      <c r="D1" s="278"/>
      <c r="E1" s="278"/>
      <c r="F1" s="278"/>
      <c r="G1" s="278"/>
      <c r="H1" s="278"/>
      <c r="I1" s="278"/>
      <c r="J1" s="278"/>
      <c r="K1" s="1" t="str">
        <f>D4</f>
        <v>2-year storm</v>
      </c>
      <c r="L1" s="1" t="str">
        <f>E4</f>
        <v>10-year storm</v>
      </c>
      <c r="M1" s="1" t="str">
        <f>F4</f>
        <v>25-year storm</v>
      </c>
      <c r="N1" s="1" t="s">
        <v>137</v>
      </c>
      <c r="O1" s="1" t="str">
        <f>H4</f>
        <v>100-year storm</v>
      </c>
    </row>
    <row r="2" spans="1:23" ht="18" customHeight="1" x14ac:dyDescent="0.25">
      <c r="A2" s="91" t="s">
        <v>106</v>
      </c>
      <c r="B2" s="259"/>
      <c r="C2" s="260"/>
      <c r="D2" s="259"/>
      <c r="E2" s="260"/>
      <c r="F2" s="261"/>
      <c r="G2" s="261"/>
      <c r="H2" s="219"/>
      <c r="I2" s="219"/>
      <c r="K2" s="26" t="s">
        <v>107</v>
      </c>
      <c r="L2" s="26" t="s">
        <v>107</v>
      </c>
      <c r="M2" s="26" t="s">
        <v>107</v>
      </c>
      <c r="N2" s="26" t="s">
        <v>107</v>
      </c>
      <c r="O2" s="26" t="s">
        <v>107</v>
      </c>
      <c r="P2" s="1" t="s">
        <v>19</v>
      </c>
      <c r="Q2" s="1" t="s">
        <v>108</v>
      </c>
    </row>
    <row r="3" spans="1:23" ht="18.75" customHeight="1" thickBot="1" x14ac:dyDescent="0.3">
      <c r="A3" s="91"/>
      <c r="B3" s="259"/>
      <c r="C3" s="260"/>
      <c r="D3" s="259"/>
      <c r="E3" s="260"/>
      <c r="F3" s="261"/>
      <c r="G3" s="261"/>
      <c r="H3" s="219"/>
      <c r="I3" s="219"/>
      <c r="K3" s="92">
        <f>IF(D$5&gt;0.2*($Q3),(D$5-0.2*($Q3))^2/(D$5+0.8*($Q3)),0)</f>
        <v>0</v>
      </c>
      <c r="L3" s="92">
        <f>IF(E$5&gt;0.2*($Q3),(E$5-0.2*($Q3))^2/(E$5+0.8*($Q3)),0)</f>
        <v>5.2631578947368515E-3</v>
      </c>
      <c r="M3" s="92">
        <f>IF(F$5&gt;0.2*($Q3),(F$5-0.2*($Q3))^2/(F$5+0.8*($Q3)),0)</f>
        <v>0.10188679245283017</v>
      </c>
      <c r="N3" s="92">
        <f>IF(G$5&gt;0.2*($Q3),(G$5-0.2*($Q3))^2/(G$5+0.8*($Q3)),0)</f>
        <v>0.27272727272727271</v>
      </c>
      <c r="O3" s="92">
        <f>IF(H$5&gt;0.2*($Q3),(H$5-0.2*($Q3))^2/(H$5+0.8*($Q3)),0)</f>
        <v>0.51578947368421024</v>
      </c>
      <c r="P3" s="1">
        <v>25</v>
      </c>
      <c r="Q3" s="92">
        <f t="shared" ref="Q3:Q66" si="0">IF(P3&gt;0,1000/P3-10,1000)</f>
        <v>30</v>
      </c>
    </row>
    <row r="4" spans="1:23" x14ac:dyDescent="0.2">
      <c r="A4" s="215"/>
      <c r="B4" s="215"/>
      <c r="D4" s="185" t="s">
        <v>109</v>
      </c>
      <c r="E4" s="186" t="s">
        <v>110</v>
      </c>
      <c r="F4" s="186" t="s">
        <v>111</v>
      </c>
      <c r="G4" s="276" t="s">
        <v>137</v>
      </c>
      <c r="H4" s="187" t="s">
        <v>112</v>
      </c>
      <c r="I4" s="2"/>
      <c r="K4" s="92">
        <f t="shared" ref="K4:K67" si="1">IF(D$5&gt;0.2*($Q4),(D$5-0.2*($Q4))^2/(D$5+0.8*($Q4)),0)</f>
        <v>0</v>
      </c>
      <c r="L4" s="92">
        <f t="shared" ref="L4:L67" si="2">IF(E$5&gt;0.2*($Q4),(E$5-0.2*($Q4))^2/(E$5+0.8*($Q4)),0)</f>
        <v>6.1611628868816258E-3</v>
      </c>
      <c r="M4" s="92">
        <f t="shared" ref="M4:M67" si="3">IF(F$5&gt;0.2*($Q4),(F$5-0.2*($Q4))^2/(F$5+0.8*($Q4)),0)</f>
        <v>0.10595171955013724</v>
      </c>
      <c r="N4" s="92">
        <f t="shared" ref="N4:N67" si="4">IF(G$5&gt;0.2*($Q4),(G$5-0.2*($Q4))^2/(G$5+0.8*($Q4)),0)</f>
        <v>0.27963337535809973</v>
      </c>
      <c r="O4" s="92">
        <f t="shared" ref="O4:O67" si="5">IF(H$5&gt;0.2*($Q4),(H$5-0.2*($Q4))^2/(H$5+0.8*($Q4)),0)</f>
        <v>0.52560685906312754</v>
      </c>
      <c r="P4" s="1">
        <f t="shared" ref="P4:P67" si="6">P3+0.1</f>
        <v>25.1</v>
      </c>
      <c r="Q4" s="92">
        <f t="shared" si="0"/>
        <v>29.840637450199203</v>
      </c>
      <c r="R4" s="2"/>
      <c r="T4" s="3"/>
    </row>
    <row r="5" spans="1:23" ht="13.5" customHeight="1" thickBot="1" x14ac:dyDescent="0.25">
      <c r="A5" s="342" t="s">
        <v>113</v>
      </c>
      <c r="B5" s="342"/>
      <c r="C5" s="342"/>
      <c r="D5" s="184">
        <v>4.2</v>
      </c>
      <c r="E5" s="93">
        <v>6.4</v>
      </c>
      <c r="F5" s="93">
        <v>7.8</v>
      </c>
      <c r="G5" s="277">
        <v>9</v>
      </c>
      <c r="H5" s="94">
        <v>10.199999999999999</v>
      </c>
      <c r="I5" s="2"/>
      <c r="K5" s="92">
        <f t="shared" si="1"/>
        <v>0</v>
      </c>
      <c r="L5" s="92">
        <f t="shared" si="2"/>
        <v>7.1261416670010073E-3</v>
      </c>
      <c r="M5" s="92">
        <f t="shared" si="3"/>
        <v>0.11008049122168079</v>
      </c>
      <c r="N5" s="92">
        <f t="shared" si="4"/>
        <v>0.28659911209596145</v>
      </c>
      <c r="O5" s="92">
        <f t="shared" si="5"/>
        <v>0.53547833547833545</v>
      </c>
      <c r="P5" s="1">
        <f t="shared" si="6"/>
        <v>25.200000000000003</v>
      </c>
      <c r="Q5" s="92">
        <f t="shared" si="0"/>
        <v>29.682539682539677</v>
      </c>
      <c r="R5" s="95"/>
      <c r="S5" s="95"/>
      <c r="T5" s="95"/>
      <c r="U5" s="95"/>
      <c r="V5" s="95"/>
      <c r="W5" s="29"/>
    </row>
    <row r="6" spans="1:23" x14ac:dyDescent="0.2">
      <c r="A6" s="96"/>
      <c r="B6" s="96"/>
      <c r="C6" s="97"/>
      <c r="D6" s="26"/>
      <c r="F6" s="26"/>
      <c r="G6" s="26"/>
      <c r="H6" s="26"/>
      <c r="I6" s="2"/>
      <c r="K6" s="92">
        <f t="shared" si="1"/>
        <v>0</v>
      </c>
      <c r="L6" s="92">
        <f t="shared" si="2"/>
        <v>8.1573467244967397E-3</v>
      </c>
      <c r="M6" s="92">
        <f t="shared" si="3"/>
        <v>0.114272357642325</v>
      </c>
      <c r="N6" s="92">
        <f t="shared" si="4"/>
        <v>0.29362373438045553</v>
      </c>
      <c r="O6" s="92">
        <f t="shared" si="5"/>
        <v>0.54540316011522094</v>
      </c>
      <c r="P6" s="1">
        <f t="shared" si="6"/>
        <v>25.300000000000004</v>
      </c>
      <c r="Q6" s="92">
        <f t="shared" si="0"/>
        <v>29.525691699604735</v>
      </c>
      <c r="R6" s="98"/>
      <c r="S6" s="98"/>
      <c r="T6" s="98"/>
      <c r="U6" s="98"/>
      <c r="V6" s="98"/>
      <c r="W6" s="29"/>
    </row>
    <row r="7" spans="1:23" x14ac:dyDescent="0.2">
      <c r="A7" s="337" t="s">
        <v>114</v>
      </c>
      <c r="B7" s="338"/>
      <c r="C7" s="262">
        <f>'Site Data'!K38</f>
        <v>0</v>
      </c>
      <c r="D7" s="26"/>
      <c r="F7" s="26"/>
      <c r="G7" s="26"/>
      <c r="I7" s="2"/>
      <c r="K7" s="92">
        <f t="shared" si="1"/>
        <v>0</v>
      </c>
      <c r="L7" s="92">
        <f t="shared" si="2"/>
        <v>9.2540423597493159E-3</v>
      </c>
      <c r="M7" s="92">
        <f t="shared" si="3"/>
        <v>0.11852658079592822</v>
      </c>
      <c r="N7" s="92">
        <f t="shared" si="4"/>
        <v>0.30070650545953392</v>
      </c>
      <c r="O7" s="92">
        <f t="shared" si="5"/>
        <v>0.55538060196090488</v>
      </c>
      <c r="P7" s="1">
        <f t="shared" si="6"/>
        <v>25.400000000000006</v>
      </c>
      <c r="Q7" s="92">
        <f t="shared" si="0"/>
        <v>29.370078740157474</v>
      </c>
      <c r="R7" s="99"/>
      <c r="S7" s="99"/>
      <c r="T7" s="99"/>
      <c r="U7" s="99"/>
      <c r="V7" s="99"/>
      <c r="W7" s="29"/>
    </row>
    <row r="8" spans="1:23" ht="27.75" customHeight="1" x14ac:dyDescent="0.2">
      <c r="A8" s="339" t="s">
        <v>115</v>
      </c>
      <c r="B8" s="340"/>
      <c r="C8" s="263">
        <f>SUM(BMPs!F17:F31)+F35+SUM(BMPs!O37:O41)</f>
        <v>0</v>
      </c>
      <c r="K8" s="92">
        <f t="shared" si="1"/>
        <v>0</v>
      </c>
      <c r="L8" s="92">
        <f t="shared" si="2"/>
        <v>1.0415504452571429E-2</v>
      </c>
      <c r="M8" s="92">
        <f t="shared" si="3"/>
        <v>0.12284243424379465</v>
      </c>
      <c r="N8" s="92">
        <f t="shared" si="4"/>
        <v>0.3078467001579559</v>
      </c>
      <c r="O8" s="92">
        <f t="shared" si="5"/>
        <v>0.56540994157270474</v>
      </c>
      <c r="P8" s="1">
        <f t="shared" si="6"/>
        <v>25.500000000000007</v>
      </c>
      <c r="Q8" s="92">
        <f t="shared" si="0"/>
        <v>29.215686274509792</v>
      </c>
      <c r="R8" s="99"/>
      <c r="S8" s="99"/>
      <c r="T8" s="99"/>
      <c r="U8" s="99"/>
      <c r="V8" s="99"/>
      <c r="W8" s="29"/>
    </row>
    <row r="9" spans="1:23" x14ac:dyDescent="0.2">
      <c r="A9" s="341"/>
      <c r="B9" s="341"/>
      <c r="C9" s="264"/>
      <c r="K9" s="92">
        <f t="shared" si="1"/>
        <v>0</v>
      </c>
      <c r="L9" s="92">
        <f t="shared" si="2"/>
        <v>1.1641020236087813E-2</v>
      </c>
      <c r="M9" s="92">
        <f t="shared" si="3"/>
        <v>0.12721920289855107</v>
      </c>
      <c r="N9" s="92">
        <f t="shared" si="4"/>
        <v>0.31504360465116349</v>
      </c>
      <c r="O9" s="92">
        <f t="shared" si="5"/>
        <v>0.57549047085201865</v>
      </c>
      <c r="P9" s="1">
        <f t="shared" si="6"/>
        <v>25.600000000000009</v>
      </c>
      <c r="Q9" s="92">
        <f t="shared" si="0"/>
        <v>29.062499999999986</v>
      </c>
    </row>
    <row r="10" spans="1:23" x14ac:dyDescent="0.2">
      <c r="A10" s="215"/>
      <c r="B10" s="215"/>
      <c r="C10" s="265"/>
      <c r="K10" s="92">
        <f t="shared" si="1"/>
        <v>0</v>
      </c>
      <c r="L10" s="92">
        <f t="shared" si="2"/>
        <v>1.2929888075894902E-2</v>
      </c>
      <c r="M10" s="92">
        <f t="shared" si="3"/>
        <v>0.1316561828033054</v>
      </c>
      <c r="N10" s="92">
        <f t="shared" si="4"/>
        <v>0.32229651624444178</v>
      </c>
      <c r="O10" s="92">
        <f t="shared" si="5"/>
        <v>0.58562149282349407</v>
      </c>
      <c r="P10" s="1">
        <f t="shared" si="6"/>
        <v>25.70000000000001</v>
      </c>
      <c r="Q10" s="92">
        <f t="shared" si="0"/>
        <v>28.910505836575858</v>
      </c>
    </row>
    <row r="11" spans="1:23" x14ac:dyDescent="0.2">
      <c r="A11" s="100" t="s">
        <v>116</v>
      </c>
      <c r="B11" s="29"/>
      <c r="K11" s="92">
        <f t="shared" si="1"/>
        <v>0</v>
      </c>
      <c r="L11" s="92">
        <f t="shared" si="2"/>
        <v>1.4281417254355921E-2</v>
      </c>
      <c r="M11" s="92">
        <f t="shared" si="3"/>
        <v>0.13615268091593924</v>
      </c>
      <c r="N11" s="92">
        <f t="shared" si="4"/>
        <v>0.32960474315721172</v>
      </c>
      <c r="O11" s="92">
        <f t="shared" si="5"/>
        <v>0.59580232141933043</v>
      </c>
      <c r="P11" s="1">
        <f t="shared" si="6"/>
        <v>25.800000000000011</v>
      </c>
      <c r="Q11" s="92">
        <f t="shared" si="0"/>
        <v>28.759689922480604</v>
      </c>
    </row>
    <row r="12" spans="1:23" x14ac:dyDescent="0.2">
      <c r="A12" s="100"/>
      <c r="B12" s="29"/>
      <c r="K12" s="92">
        <f t="shared" si="1"/>
        <v>0</v>
      </c>
      <c r="L12" s="92">
        <f t="shared" si="2"/>
        <v>1.5694927759893118E-2</v>
      </c>
      <c r="M12" s="92">
        <f t="shared" si="3"/>
        <v>0.14070801489839807</v>
      </c>
      <c r="N12" s="92">
        <f t="shared" si="4"/>
        <v>0.33696760431231992</v>
      </c>
      <c r="O12" s="92">
        <f t="shared" si="5"/>
        <v>0.60603228126857711</v>
      </c>
      <c r="P12" s="1">
        <f t="shared" si="6"/>
        <v>25.900000000000013</v>
      </c>
      <c r="Q12" s="92">
        <f t="shared" si="0"/>
        <v>28.610038610038593</v>
      </c>
    </row>
    <row r="13" spans="1:23" x14ac:dyDescent="0.2">
      <c r="A13" s="100" t="s">
        <v>117</v>
      </c>
      <c r="B13" s="29"/>
      <c r="I13" s="1"/>
      <c r="K13" s="92">
        <f t="shared" si="1"/>
        <v>0</v>
      </c>
      <c r="L13" s="92">
        <f t="shared" si="2"/>
        <v>1.7169750081142722E-2</v>
      </c>
      <c r="M13" s="92">
        <f t="shared" si="3"/>
        <v>0.14532151291084419</v>
      </c>
      <c r="N13" s="92">
        <f t="shared" si="4"/>
        <v>0.3443844291301929</v>
      </c>
      <c r="O13" s="92">
        <f t="shared" si="5"/>
        <v>0.61631070749129679</v>
      </c>
      <c r="P13" s="1">
        <f t="shared" si="6"/>
        <v>26.000000000000014</v>
      </c>
      <c r="Q13" s="92">
        <f t="shared" si="0"/>
        <v>28.461538461538439</v>
      </c>
    </row>
    <row r="14" spans="1:23" ht="13.5" customHeight="1" thickBot="1" x14ac:dyDescent="0.25">
      <c r="A14" s="335" t="s">
        <v>118</v>
      </c>
      <c r="B14" s="336"/>
      <c r="C14" s="101"/>
      <c r="D14" s="214" t="s">
        <v>119</v>
      </c>
      <c r="E14" s="21" t="s">
        <v>120</v>
      </c>
      <c r="F14" s="21" t="s">
        <v>121</v>
      </c>
      <c r="G14" s="34" t="s">
        <v>122</v>
      </c>
      <c r="K14" s="92">
        <f t="shared" si="1"/>
        <v>0</v>
      </c>
      <c r="L14" s="92">
        <f t="shared" si="2"/>
        <v>1.8705225005841583E-2</v>
      </c>
      <c r="M14" s="92">
        <f t="shared" si="3"/>
        <v>0.14999251341054087</v>
      </c>
      <c r="N14" s="92">
        <f t="shared" si="4"/>
        <v>0.35185455732772075</v>
      </c>
      <c r="O14" s="92">
        <f t="shared" si="5"/>
        <v>0.62663694549745796</v>
      </c>
      <c r="P14" s="1">
        <f t="shared" si="6"/>
        <v>26.100000000000016</v>
      </c>
      <c r="Q14" s="92">
        <f t="shared" si="0"/>
        <v>28.314176245210703</v>
      </c>
    </row>
    <row r="15" spans="1:23" x14ac:dyDescent="0.2">
      <c r="A15" s="348" t="s">
        <v>123</v>
      </c>
      <c r="B15" s="349"/>
      <c r="C15" s="204" t="s">
        <v>124</v>
      </c>
      <c r="D15" s="266">
        <f>'Site Data'!C24</f>
        <v>0</v>
      </c>
      <c r="E15" s="266" t="e">
        <f>'Site Data'!#REF!</f>
        <v>#REF!</v>
      </c>
      <c r="F15" s="266">
        <f>'Site Data'!G24</f>
        <v>0</v>
      </c>
      <c r="G15" s="267">
        <f>'Site Data'!I24</f>
        <v>0</v>
      </c>
      <c r="K15" s="92">
        <f t="shared" si="1"/>
        <v>0</v>
      </c>
      <c r="L15" s="92">
        <f t="shared" si="2"/>
        <v>2.0300703424320155E-2</v>
      </c>
      <c r="M15" s="92">
        <f t="shared" si="3"/>
        <v>0.1547203649553438</v>
      </c>
      <c r="N15" s="92">
        <f t="shared" si="4"/>
        <v>0.35937733872174954</v>
      </c>
      <c r="O15" s="92">
        <f t="shared" si="5"/>
        <v>0.63701035079043633</v>
      </c>
      <c r="P15" s="1">
        <f t="shared" si="6"/>
        <v>26.200000000000017</v>
      </c>
      <c r="Q15" s="92">
        <f t="shared" si="0"/>
        <v>28.167938931297684</v>
      </c>
    </row>
    <row r="16" spans="1:23" ht="13.5" customHeight="1" thickBot="1" x14ac:dyDescent="0.25">
      <c r="A16" s="350"/>
      <c r="B16" s="351"/>
      <c r="C16" s="268" t="s">
        <v>19</v>
      </c>
      <c r="D16" s="269">
        <f>'Site Data'!D24</f>
        <v>30</v>
      </c>
      <c r="E16" s="269">
        <f>'Site Data'!F24</f>
        <v>55</v>
      </c>
      <c r="F16" s="269">
        <f>'Site Data'!H24</f>
        <v>70</v>
      </c>
      <c r="G16" s="270">
        <f>'Site Data'!J24</f>
        <v>77</v>
      </c>
      <c r="K16" s="92">
        <f t="shared" si="1"/>
        <v>0</v>
      </c>
      <c r="L16" s="92">
        <f t="shared" si="2"/>
        <v>2.1955546137478032E-2</v>
      </c>
      <c r="M16" s="92">
        <f t="shared" si="3"/>
        <v>0.15950442601167397</v>
      </c>
      <c r="N16" s="92">
        <f t="shared" si="4"/>
        <v>0.36695213303705465</v>
      </c>
      <c r="O16" s="92">
        <f t="shared" si="5"/>
        <v>0.64743028877499653</v>
      </c>
      <c r="P16" s="1">
        <f t="shared" si="6"/>
        <v>26.300000000000018</v>
      </c>
      <c r="Q16" s="92">
        <f t="shared" si="0"/>
        <v>28.022813688212899</v>
      </c>
    </row>
    <row r="17" spans="1:17" x14ac:dyDescent="0.2">
      <c r="A17" s="348" t="s">
        <v>24</v>
      </c>
      <c r="B17" s="349"/>
      <c r="C17" s="204" t="s">
        <v>124</v>
      </c>
      <c r="D17" s="266">
        <f>'Site Data'!C25</f>
        <v>0</v>
      </c>
      <c r="E17" s="266">
        <f>'Site Data'!E25</f>
        <v>0</v>
      </c>
      <c r="F17" s="266">
        <f>'Site Data'!G25</f>
        <v>0</v>
      </c>
      <c r="G17" s="267">
        <f>'Site Data'!I25</f>
        <v>0</v>
      </c>
      <c r="K17" s="92">
        <f t="shared" si="1"/>
        <v>0</v>
      </c>
      <c r="L17" s="92">
        <f t="shared" si="2"/>
        <v>2.3669123669124041E-2</v>
      </c>
      <c r="M17" s="92">
        <f t="shared" si="3"/>
        <v>0.16434406476685615</v>
      </c>
      <c r="N17" s="92">
        <f t="shared" si="4"/>
        <v>0.37457830971867911</v>
      </c>
      <c r="O17" s="92">
        <f t="shared" si="5"/>
        <v>0.65789613456964013</v>
      </c>
      <c r="P17" s="1">
        <f t="shared" si="6"/>
        <v>26.40000000000002</v>
      </c>
      <c r="Q17" s="92">
        <f t="shared" si="0"/>
        <v>27.878787878787847</v>
      </c>
    </row>
    <row r="18" spans="1:17" ht="13.5" customHeight="1" thickBot="1" x14ac:dyDescent="0.25">
      <c r="A18" s="350"/>
      <c r="B18" s="351"/>
      <c r="C18" s="268" t="s">
        <v>19</v>
      </c>
      <c r="D18" s="269">
        <f>'Site Data'!D25</f>
        <v>39</v>
      </c>
      <c r="E18" s="269">
        <f>'Site Data'!F25</f>
        <v>61</v>
      </c>
      <c r="F18" s="269">
        <f>'Site Data'!H25</f>
        <v>74</v>
      </c>
      <c r="G18" s="270">
        <f>'Site Data'!J25</f>
        <v>80</v>
      </c>
      <c r="K18" s="92">
        <f t="shared" si="1"/>
        <v>0</v>
      </c>
      <c r="L18" s="92">
        <f t="shared" si="2"/>
        <v>2.5440816082565008E-2</v>
      </c>
      <c r="M18" s="92">
        <f t="shared" si="3"/>
        <v>0.169238658945705</v>
      </c>
      <c r="N18" s="92">
        <f t="shared" si="4"/>
        <v>0.38225524774852065</v>
      </c>
      <c r="O18" s="92">
        <f t="shared" si="5"/>
        <v>0.66840727282320023</v>
      </c>
      <c r="P18" s="1">
        <f t="shared" si="6"/>
        <v>26.500000000000021</v>
      </c>
      <c r="Q18" s="92">
        <f t="shared" si="0"/>
        <v>27.73584905660374</v>
      </c>
    </row>
    <row r="19" spans="1:17" x14ac:dyDescent="0.2">
      <c r="A19" s="348" t="s">
        <v>14</v>
      </c>
      <c r="B19" s="349"/>
      <c r="C19" s="204" t="s">
        <v>124</v>
      </c>
      <c r="D19" s="266">
        <f>'Site Data'!C26</f>
        <v>0</v>
      </c>
      <c r="E19" s="266">
        <f>'Site Data'!E24</f>
        <v>0</v>
      </c>
      <c r="F19" s="266">
        <f>'Site Data'!G26</f>
        <v>0</v>
      </c>
      <c r="G19" s="267">
        <f>'Site Data'!I26</f>
        <v>0</v>
      </c>
      <c r="H19" s="102"/>
      <c r="K19" s="92">
        <f t="shared" si="1"/>
        <v>0</v>
      </c>
      <c r="L19" s="92">
        <f t="shared" si="2"/>
        <v>2.7270012801332021E-2</v>
      </c>
      <c r="M19" s="92">
        <f t="shared" si="3"/>
        <v>0.17418759563124964</v>
      </c>
      <c r="N19" s="92">
        <f t="shared" si="4"/>
        <v>0.38998233546605615</v>
      </c>
      <c r="O19" s="92">
        <f t="shared" si="5"/>
        <v>0.67896309753557571</v>
      </c>
      <c r="P19" s="1">
        <f t="shared" si="6"/>
        <v>26.600000000000023</v>
      </c>
      <c r="Q19" s="92">
        <f t="shared" si="0"/>
        <v>27.593984962405983</v>
      </c>
    </row>
    <row r="20" spans="1:17" ht="13.5" customHeight="1" thickBot="1" x14ac:dyDescent="0.25">
      <c r="A20" s="350"/>
      <c r="B20" s="351"/>
      <c r="C20" s="268" t="s">
        <v>19</v>
      </c>
      <c r="D20" s="269">
        <f>'Site Data'!D26</f>
        <v>98</v>
      </c>
      <c r="E20" s="269">
        <f>'Site Data'!F26</f>
        <v>98</v>
      </c>
      <c r="F20" s="269">
        <f>'Site Data'!H26</f>
        <v>98</v>
      </c>
      <c r="G20" s="271">
        <f>'Site Data'!J26</f>
        <v>98</v>
      </c>
      <c r="H20" s="3"/>
      <c r="K20" s="92">
        <f t="shared" si="1"/>
        <v>0</v>
      </c>
      <c r="L20" s="92">
        <f t="shared" si="2"/>
        <v>2.9156112433935129E-2</v>
      </c>
      <c r="M20" s="92">
        <f t="shared" si="3"/>
        <v>0.17919027108948601</v>
      </c>
      <c r="N20" s="92">
        <f t="shared" si="4"/>
        <v>0.39775897039309488</v>
      </c>
      <c r="O20" s="92">
        <f t="shared" si="5"/>
        <v>0.68956301188249292</v>
      </c>
      <c r="P20" s="1">
        <f t="shared" si="6"/>
        <v>26.700000000000024</v>
      </c>
      <c r="Q20" s="92">
        <f t="shared" si="0"/>
        <v>27.453183520599218</v>
      </c>
    </row>
    <row r="21" spans="1:17" x14ac:dyDescent="0.2">
      <c r="A21" s="348" t="s">
        <v>15</v>
      </c>
      <c r="B21" s="349"/>
      <c r="C21" s="204" t="s">
        <v>124</v>
      </c>
      <c r="D21" s="266">
        <f>'Site Data'!C27</f>
        <v>0</v>
      </c>
      <c r="E21" s="266">
        <f>'Site Data'!E27</f>
        <v>0</v>
      </c>
      <c r="F21" s="266">
        <f>'Site Data'!G27</f>
        <v>0</v>
      </c>
      <c r="G21" s="267">
        <f>'Site Data'!I27</f>
        <v>0</v>
      </c>
      <c r="H21" s="3"/>
      <c r="K21" s="92">
        <f t="shared" si="1"/>
        <v>0</v>
      </c>
      <c r="L21" s="92">
        <f t="shared" si="2"/>
        <v>3.109852260254142E-2</v>
      </c>
      <c r="M21" s="92">
        <f t="shared" si="3"/>
        <v>0.18424609059805278</v>
      </c>
      <c r="N21" s="92">
        <f t="shared" si="4"/>
        <v>0.40558455906245433</v>
      </c>
      <c r="O21" s="92">
        <f t="shared" si="5"/>
        <v>0.7002064280441902</v>
      </c>
      <c r="P21" s="1">
        <f t="shared" si="6"/>
        <v>26.800000000000026</v>
      </c>
      <c r="Q21" s="92">
        <f t="shared" si="0"/>
        <v>27.313432835820862</v>
      </c>
    </row>
    <row r="22" spans="1:17" ht="13.5" customHeight="1" thickBot="1" x14ac:dyDescent="0.25">
      <c r="A22" s="350"/>
      <c r="B22" s="351"/>
      <c r="C22" s="268" t="s">
        <v>19</v>
      </c>
      <c r="D22" s="269">
        <f>'Site Data'!D27</f>
        <v>98</v>
      </c>
      <c r="E22" s="269">
        <f>'Site Data'!F27</f>
        <v>98</v>
      </c>
      <c r="F22" s="269">
        <f>'Site Data'!H27</f>
        <v>98</v>
      </c>
      <c r="G22" s="271">
        <f>'Site Data'!J27</f>
        <v>98</v>
      </c>
      <c r="H22" s="3"/>
      <c r="K22" s="92">
        <f t="shared" si="1"/>
        <v>0</v>
      </c>
      <c r="L22" s="92">
        <f t="shared" si="2"/>
        <v>3.3096659775474976E-2</v>
      </c>
      <c r="M22" s="92">
        <f t="shared" si="3"/>
        <v>0.18935446827872965</v>
      </c>
      <c r="N22" s="92">
        <f t="shared" si="4"/>
        <v>0.41345851685045931</v>
      </c>
      <c r="O22" s="92">
        <f t="shared" si="5"/>
        <v>0.71089276703792603</v>
      </c>
      <c r="P22" s="1">
        <f t="shared" si="6"/>
        <v>26.900000000000027</v>
      </c>
      <c r="Q22" s="92">
        <f t="shared" si="0"/>
        <v>27.17472118959104</v>
      </c>
    </row>
    <row r="23" spans="1:17" x14ac:dyDescent="0.2">
      <c r="A23" s="272"/>
      <c r="B23" s="272"/>
      <c r="C23" s="272"/>
      <c r="D23" s="103"/>
      <c r="E23" s="273"/>
      <c r="F23" s="30"/>
      <c r="G23" s="104" t="s">
        <v>125</v>
      </c>
      <c r="H23" s="105" t="s">
        <v>108</v>
      </c>
      <c r="K23" s="92">
        <f t="shared" si="1"/>
        <v>0</v>
      </c>
      <c r="L23" s="92">
        <f t="shared" si="2"/>
        <v>3.5149949103438105E-2</v>
      </c>
      <c r="M23" s="92">
        <f t="shared" si="3"/>
        <v>0.19451482693365549</v>
      </c>
      <c r="N23" s="92">
        <f t="shared" si="4"/>
        <v>0.42138026781316013</v>
      </c>
      <c r="O23" s="92">
        <f t="shared" si="5"/>
        <v>0.72162145855420523</v>
      </c>
      <c r="P23" s="1">
        <f t="shared" si="6"/>
        <v>27.000000000000028</v>
      </c>
      <c r="Q23" s="92">
        <f t="shared" si="0"/>
        <v>27.037037037036995</v>
      </c>
    </row>
    <row r="24" spans="1:17" ht="13.5" thickBot="1" x14ac:dyDescent="0.25">
      <c r="A24" s="272"/>
      <c r="B24" s="272"/>
      <c r="C24" s="272"/>
      <c r="D24" s="103"/>
      <c r="E24" s="273"/>
      <c r="F24" s="30"/>
      <c r="G24" s="274">
        <f>IF('Site Data'!K28&gt;0,(SUMPRODUCT(D15:G15,D16:G16)+SUMPRODUCT(D17:G17,D18:G18)+SUMPRODUCT(D19:G19,D20:G20)+SUMPRODUCT(D21:G21,D22:G22))/'Site Data'!K28,0)</f>
        <v>0</v>
      </c>
      <c r="H24" s="106">
        <f>IF(G24&gt;0,1000/G24-10,1000)</f>
        <v>1000</v>
      </c>
      <c r="K24" s="92">
        <f t="shared" si="1"/>
        <v>0</v>
      </c>
      <c r="L24" s="92">
        <f t="shared" si="2"/>
        <v>3.725782425935973E-2</v>
      </c>
      <c r="M24" s="92">
        <f t="shared" si="3"/>
        <v>0.19972659788517533</v>
      </c>
      <c r="N24" s="92">
        <f t="shared" si="4"/>
        <v>0.42934924452617984</v>
      </c>
      <c r="O24" s="92">
        <f t="shared" si="5"/>
        <v>0.73239194079663561</v>
      </c>
      <c r="P24" s="1">
        <f t="shared" si="6"/>
        <v>27.10000000000003</v>
      </c>
      <c r="Q24" s="92">
        <f t="shared" si="0"/>
        <v>26.900369003689995</v>
      </c>
    </row>
    <row r="25" spans="1:17" x14ac:dyDescent="0.2">
      <c r="A25" s="272"/>
      <c r="B25" s="272"/>
      <c r="C25" s="272"/>
      <c r="D25" s="103"/>
      <c r="E25" s="273"/>
      <c r="F25" s="30"/>
      <c r="G25" s="273"/>
      <c r="H25" s="30"/>
      <c r="K25" s="92">
        <f t="shared" si="1"/>
        <v>0</v>
      </c>
      <c r="L25" s="92">
        <f t="shared" si="2"/>
        <v>3.9419727281776361E-2</v>
      </c>
      <c r="M25" s="92">
        <f t="shared" si="3"/>
        <v>0.20498922081921933</v>
      </c>
      <c r="N25" s="92">
        <f t="shared" si="4"/>
        <v>0.43736488792809441</v>
      </c>
      <c r="O25" s="92">
        <f t="shared" si="5"/>
        <v>0.74320366032531671</v>
      </c>
      <c r="P25" s="1">
        <f t="shared" si="6"/>
        <v>27.200000000000031</v>
      </c>
      <c r="Q25" s="92">
        <f t="shared" si="0"/>
        <v>26.764705882352899</v>
      </c>
    </row>
    <row r="26" spans="1:17" ht="13.5" customHeight="1" x14ac:dyDescent="0.2">
      <c r="A26" s="272"/>
      <c r="B26" s="272"/>
      <c r="C26" s="272"/>
      <c r="D26" s="103"/>
      <c r="E26" s="273"/>
      <c r="F26" s="30"/>
      <c r="G26" s="273"/>
      <c r="H26" s="30"/>
      <c r="K26" s="92">
        <f t="shared" si="1"/>
        <v>0</v>
      </c>
      <c r="L26" s="92">
        <f t="shared" si="2"/>
        <v>4.1635108421654521E-2</v>
      </c>
      <c r="M26" s="92">
        <f t="shared" si="3"/>
        <v>0.21030214363212235</v>
      </c>
      <c r="N26" s="92">
        <f t="shared" si="4"/>
        <v>0.44542664716725161</v>
      </c>
      <c r="O26" s="92">
        <f t="shared" si="5"/>
        <v>0.75405607190366708</v>
      </c>
      <c r="P26" s="1">
        <f t="shared" si="6"/>
        <v>27.300000000000033</v>
      </c>
      <c r="Q26" s="92">
        <f t="shared" si="0"/>
        <v>26.630036630036585</v>
      </c>
    </row>
    <row r="27" spans="1:17" x14ac:dyDescent="0.2">
      <c r="A27" s="100" t="s">
        <v>126</v>
      </c>
      <c r="B27" s="272"/>
      <c r="C27" s="272"/>
      <c r="D27" s="103"/>
      <c r="E27" s="273"/>
      <c r="F27" s="30"/>
      <c r="G27" s="273"/>
      <c r="H27" s="30"/>
      <c r="K27" s="92">
        <f t="shared" si="1"/>
        <v>0</v>
      </c>
      <c r="L27" s="92">
        <f t="shared" si="2"/>
        <v>4.390342599256862E-2</v>
      </c>
      <c r="M27" s="92">
        <f t="shared" si="3"/>
        <v>0.21566482228080025</v>
      </c>
      <c r="N27" s="92">
        <f t="shared" si="4"/>
        <v>0.45353397945194845</v>
      </c>
      <c r="O27" s="92">
        <f t="shared" si="5"/>
        <v>0.76494863834861071</v>
      </c>
      <c r="P27" s="1">
        <f t="shared" si="6"/>
        <v>27.400000000000034</v>
      </c>
      <c r="Q27" s="92">
        <f t="shared" si="0"/>
        <v>26.496350364963462</v>
      </c>
    </row>
    <row r="28" spans="1:17" ht="13.5" customHeight="1" thickBot="1" x14ac:dyDescent="0.25">
      <c r="A28" s="335" t="s">
        <v>118</v>
      </c>
      <c r="B28" s="336"/>
      <c r="C28" s="101"/>
      <c r="D28" s="214" t="s">
        <v>119</v>
      </c>
      <c r="E28" s="21" t="s">
        <v>120</v>
      </c>
      <c r="F28" s="21" t="s">
        <v>121</v>
      </c>
      <c r="G28" s="34" t="s">
        <v>122</v>
      </c>
      <c r="K28" s="92">
        <f t="shared" si="1"/>
        <v>0</v>
      </c>
      <c r="L28" s="92">
        <f t="shared" si="2"/>
        <v>4.6224146224147063E-2</v>
      </c>
      <c r="M28" s="92">
        <f t="shared" si="3"/>
        <v>0.22107672063619385</v>
      </c>
      <c r="N28" s="92">
        <f t="shared" si="4"/>
        <v>0.46168634990387536</v>
      </c>
      <c r="O28" s="92">
        <f t="shared" si="5"/>
        <v>0.77588083038402977</v>
      </c>
      <c r="P28" s="1">
        <f t="shared" si="6"/>
        <v>27.500000000000036</v>
      </c>
      <c r="Q28" s="92">
        <f t="shared" si="0"/>
        <v>26.363636363636317</v>
      </c>
    </row>
    <row r="29" spans="1:17" x14ac:dyDescent="0.2">
      <c r="A29" s="343" t="s">
        <v>123</v>
      </c>
      <c r="B29" s="344"/>
      <c r="C29" s="204" t="s">
        <v>127</v>
      </c>
      <c r="D29" s="266">
        <f>'Site Data'!C34</f>
        <v>0</v>
      </c>
      <c r="E29" s="266">
        <f>'Site Data'!E34</f>
        <v>0</v>
      </c>
      <c r="F29" s="266">
        <f>'Site Data'!G34</f>
        <v>0</v>
      </c>
      <c r="G29" s="267">
        <f>'Site Data'!I34</f>
        <v>0</v>
      </c>
      <c r="K29" s="92">
        <f t="shared" si="1"/>
        <v>0</v>
      </c>
      <c r="L29" s="92">
        <f t="shared" si="2"/>
        <v>4.8596743118704037E-2</v>
      </c>
      <c r="M29" s="92">
        <f t="shared" si="3"/>
        <v>0.22653731033989796</v>
      </c>
      <c r="N29" s="92">
        <f t="shared" si="4"/>
        <v>0.46988323141474508</v>
      </c>
      <c r="O29" s="92">
        <f t="shared" si="5"/>
        <v>0.78685212649740199</v>
      </c>
      <c r="P29" s="1">
        <f t="shared" si="6"/>
        <v>27.600000000000037</v>
      </c>
      <c r="Q29" s="92">
        <f t="shared" si="0"/>
        <v>26.231884057970966</v>
      </c>
    </row>
    <row r="30" spans="1:17" ht="13.5" customHeight="1" thickBot="1" x14ac:dyDescent="0.25">
      <c r="A30" s="345"/>
      <c r="B30" s="346"/>
      <c r="C30" s="268" t="s">
        <v>19</v>
      </c>
      <c r="D30" s="269">
        <f>'Site Data'!D34</f>
        <v>30</v>
      </c>
      <c r="E30" s="269">
        <f>'Site Data'!F34</f>
        <v>55</v>
      </c>
      <c r="F30" s="269">
        <f>'Site Data'!H34</f>
        <v>70</v>
      </c>
      <c r="G30" s="270">
        <f>'Site Data'!J34</f>
        <v>77</v>
      </c>
      <c r="K30" s="92">
        <f t="shared" si="1"/>
        <v>0</v>
      </c>
      <c r="L30" s="92">
        <f t="shared" si="2"/>
        <v>5.1020698310977768E-2</v>
      </c>
      <c r="M30" s="92">
        <f t="shared" si="3"/>
        <v>0.23204607066389815</v>
      </c>
      <c r="N30" s="92">
        <f t="shared" si="4"/>
        <v>0.47812410450603049</v>
      </c>
      <c r="O30" s="92">
        <f t="shared" si="5"/>
        <v>0.79786201279954727</v>
      </c>
      <c r="P30" s="1">
        <f t="shared" si="6"/>
        <v>27.700000000000038</v>
      </c>
      <c r="Q30" s="92">
        <f t="shared" si="0"/>
        <v>26.101083032490926</v>
      </c>
    </row>
    <row r="31" spans="1:17" x14ac:dyDescent="0.2">
      <c r="A31" s="343" t="s">
        <v>24</v>
      </c>
      <c r="B31" s="344"/>
      <c r="C31" s="204" t="s">
        <v>127</v>
      </c>
      <c r="D31" s="266">
        <f>'Site Data'!C35</f>
        <v>0</v>
      </c>
      <c r="E31" s="266">
        <f>'Site Data'!E35</f>
        <v>0</v>
      </c>
      <c r="F31" s="266">
        <f>'Site Data'!G35</f>
        <v>0</v>
      </c>
      <c r="G31" s="267">
        <f>'Site Data'!I35</f>
        <v>0</v>
      </c>
      <c r="K31" s="92">
        <f t="shared" si="1"/>
        <v>0</v>
      </c>
      <c r="L31" s="92">
        <f t="shared" si="2"/>
        <v>5.3495500930895425E-2</v>
      </c>
      <c r="M31" s="92">
        <f t="shared" si="3"/>
        <v>0.23760248837333348</v>
      </c>
      <c r="N31" s="92">
        <f t="shared" si="4"/>
        <v>0.48640845719172748</v>
      </c>
      <c r="O31" s="92">
        <f t="shared" si="5"/>
        <v>0.80890998288739935</v>
      </c>
      <c r="P31" s="1">
        <f t="shared" si="6"/>
        <v>27.80000000000004</v>
      </c>
      <c r="Q31" s="92">
        <f t="shared" si="0"/>
        <v>25.971223021582681</v>
      </c>
    </row>
    <row r="32" spans="1:17" ht="13.5" customHeight="1" thickBot="1" x14ac:dyDescent="0.25">
      <c r="A32" s="345"/>
      <c r="B32" s="346"/>
      <c r="C32" s="268" t="s">
        <v>19</v>
      </c>
      <c r="D32" s="269">
        <f>'Site Data'!D35</f>
        <v>39</v>
      </c>
      <c r="E32" s="269">
        <f>'Site Data'!F35</f>
        <v>61</v>
      </c>
      <c r="F32" s="269">
        <f>'Site Data'!H35</f>
        <v>74</v>
      </c>
      <c r="G32" s="270">
        <f>'Site Data'!J35</f>
        <v>80</v>
      </c>
      <c r="K32" s="92">
        <f t="shared" si="1"/>
        <v>0</v>
      </c>
      <c r="L32" s="92">
        <f t="shared" si="2"/>
        <v>5.6020647469289052E-2</v>
      </c>
      <c r="M32" s="92">
        <f t="shared" si="3"/>
        <v>0.24320605759220951</v>
      </c>
      <c r="N32" s="92">
        <f t="shared" si="4"/>
        <v>0.49473578484406816</v>
      </c>
      <c r="O32" s="92">
        <f t="shared" si="5"/>
        <v>0.81999553770972722</v>
      </c>
      <c r="P32" s="1">
        <f t="shared" si="6"/>
        <v>27.900000000000041</v>
      </c>
      <c r="Q32" s="92">
        <f t="shared" si="0"/>
        <v>25.842293906809985</v>
      </c>
    </row>
    <row r="33" spans="1:17" x14ac:dyDescent="0.2">
      <c r="A33" s="343" t="s">
        <v>14</v>
      </c>
      <c r="B33" s="344"/>
      <c r="C33" s="204" t="s">
        <v>127</v>
      </c>
      <c r="D33" s="266">
        <f>'Site Data'!C36</f>
        <v>0</v>
      </c>
      <c r="E33" s="266">
        <f>'Site Data'!E36</f>
        <v>0</v>
      </c>
      <c r="F33" s="266">
        <f>'Site Data'!G36</f>
        <v>0</v>
      </c>
      <c r="G33" s="267">
        <f>'Site Data'!I36</f>
        <v>0</v>
      </c>
      <c r="H33" s="102"/>
      <c r="K33" s="92">
        <f t="shared" si="1"/>
        <v>0</v>
      </c>
      <c r="L33" s="92">
        <f t="shared" si="2"/>
        <v>5.8595641646490275E-2</v>
      </c>
      <c r="M33" s="92">
        <f t="shared" si="3"/>
        <v>0.24885627967199209</v>
      </c>
      <c r="N33" s="92">
        <f t="shared" si="4"/>
        <v>0.50310559006211553</v>
      </c>
      <c r="O33" s="92">
        <f t="shared" si="5"/>
        <v>0.8311181854357389</v>
      </c>
      <c r="P33" s="1">
        <f t="shared" si="6"/>
        <v>28.000000000000043</v>
      </c>
      <c r="Q33" s="92">
        <f t="shared" si="0"/>
        <v>25.714285714285658</v>
      </c>
    </row>
    <row r="34" spans="1:17" ht="13.5" customHeight="1" thickBot="1" x14ac:dyDescent="0.25">
      <c r="A34" s="345"/>
      <c r="B34" s="346"/>
      <c r="C34" s="268" t="s">
        <v>19</v>
      </c>
      <c r="D34" s="269">
        <f>'Site Data'!D36</f>
        <v>98</v>
      </c>
      <c r="E34" s="269">
        <f>'Site Data'!F36</f>
        <v>98</v>
      </c>
      <c r="F34" s="269">
        <f>'Site Data'!H36</f>
        <v>98</v>
      </c>
      <c r="G34" s="271">
        <f>'Site Data'!J36</f>
        <v>98</v>
      </c>
      <c r="H34" s="3"/>
      <c r="K34" s="92">
        <f t="shared" si="1"/>
        <v>0</v>
      </c>
      <c r="L34" s="92">
        <f t="shared" si="2"/>
        <v>6.1219994283728839E-2</v>
      </c>
      <c r="M34" s="92">
        <f t="shared" si="3"/>
        <v>0.25455266306300212</v>
      </c>
      <c r="N34" s="92">
        <f t="shared" si="4"/>
        <v>0.51151738254315737</v>
      </c>
      <c r="O34" s="92">
        <f t="shared" si="5"/>
        <v>0.84227744132648297</v>
      </c>
      <c r="P34" s="1">
        <f t="shared" si="6"/>
        <v>28.100000000000044</v>
      </c>
      <c r="Q34" s="92">
        <f t="shared" si="0"/>
        <v>25.587188612099588</v>
      </c>
    </row>
    <row r="35" spans="1:17" x14ac:dyDescent="0.2">
      <c r="A35" s="348" t="s">
        <v>15</v>
      </c>
      <c r="B35" s="349"/>
      <c r="C35" s="204" t="s">
        <v>124</v>
      </c>
      <c r="D35" s="266">
        <f>'Site Data'!C37</f>
        <v>0</v>
      </c>
      <c r="E35" s="266">
        <f>'Site Data'!E37</f>
        <v>0</v>
      </c>
      <c r="F35" s="266">
        <f>'Site Data'!G37</f>
        <v>0</v>
      </c>
      <c r="G35" s="267">
        <f>'Site Data'!I37</f>
        <v>0</v>
      </c>
      <c r="H35" s="3"/>
      <c r="K35" s="92">
        <f t="shared" si="1"/>
        <v>0</v>
      </c>
      <c r="L35" s="92">
        <f t="shared" si="2"/>
        <v>6.3893223177270114E-2</v>
      </c>
      <c r="M35" s="92">
        <f t="shared" si="3"/>
        <v>0.26029472318855268</v>
      </c>
      <c r="N35" s="92">
        <f t="shared" si="4"/>
        <v>0.51997067895684601</v>
      </c>
      <c r="O35" s="92">
        <f t="shared" si="5"/>
        <v>0.85347282760899812</v>
      </c>
      <c r="P35" s="1">
        <f t="shared" si="6"/>
        <v>28.200000000000045</v>
      </c>
      <c r="Q35" s="92">
        <f t="shared" si="0"/>
        <v>25.460992907801362</v>
      </c>
    </row>
    <row r="36" spans="1:17" ht="13.5" thickBot="1" x14ac:dyDescent="0.25">
      <c r="A36" s="350"/>
      <c r="B36" s="351"/>
      <c r="C36" s="268" t="s">
        <v>19</v>
      </c>
      <c r="D36" s="269">
        <f>'Site Data'!D37</f>
        <v>98</v>
      </c>
      <c r="E36" s="269">
        <f>'Site Data'!F37</f>
        <v>98</v>
      </c>
      <c r="F36" s="269">
        <f>'Site Data'!H37</f>
        <v>98</v>
      </c>
      <c r="G36" s="271">
        <f>'Site Data'!J37</f>
        <v>98</v>
      </c>
      <c r="H36" s="3"/>
      <c r="K36" s="92">
        <f t="shared" si="1"/>
        <v>0</v>
      </c>
      <c r="L36" s="92">
        <f t="shared" si="2"/>
        <v>6.6614852975218422E-2</v>
      </c>
      <c r="M36" s="92">
        <f t="shared" si="3"/>
        <v>0.2660819823217489</v>
      </c>
      <c r="N36" s="92">
        <f t="shared" si="4"/>
        <v>0.52846500282199593</v>
      </c>
      <c r="O36" s="92">
        <f t="shared" si="5"/>
        <v>0.86470387335311882</v>
      </c>
      <c r="P36" s="1">
        <f t="shared" si="6"/>
        <v>28.300000000000047</v>
      </c>
      <c r="Q36" s="92">
        <f t="shared" si="0"/>
        <v>25.335689045936334</v>
      </c>
    </row>
    <row r="37" spans="1:17" x14ac:dyDescent="0.2">
      <c r="A37" s="272"/>
      <c r="B37" s="272"/>
      <c r="C37" s="272"/>
      <c r="D37" s="103"/>
      <c r="E37" s="273"/>
      <c r="F37" s="30"/>
      <c r="G37" s="104" t="s">
        <v>125</v>
      </c>
      <c r="H37" s="105" t="s">
        <v>108</v>
      </c>
      <c r="K37" s="92">
        <f t="shared" si="1"/>
        <v>0</v>
      </c>
      <c r="L37" s="92">
        <f t="shared" si="2"/>
        <v>6.9384415056924692E-2</v>
      </c>
      <c r="M37" s="92">
        <f t="shared" si="3"/>
        <v>0.27191396946489343</v>
      </c>
      <c r="N37" s="92">
        <f t="shared" si="4"/>
        <v>0.53699988438599144</v>
      </c>
      <c r="O37" s="92">
        <f t="shared" si="5"/>
        <v>0.87597011435089078</v>
      </c>
      <c r="P37" s="1">
        <f t="shared" si="6"/>
        <v>28.400000000000048</v>
      </c>
      <c r="Q37" s="92">
        <f t="shared" si="0"/>
        <v>25.211267605633743</v>
      </c>
    </row>
    <row r="38" spans="1:17" ht="13.5" thickBot="1" x14ac:dyDescent="0.25">
      <c r="A38" s="272"/>
      <c r="B38" s="272"/>
      <c r="C38" s="272"/>
      <c r="D38" s="103"/>
      <c r="E38" s="273"/>
      <c r="F38" s="30"/>
      <c r="G38" s="274">
        <f>IF(C7&gt;0,(SUMPRODUCT(D29:G29,D30:G30)+SUMPRODUCT(D31:G31,D32:G32)+SUMPRODUCT(D33:G33,D34:G34)+SUMPRODUCT(D35:G35,D36:G36))/C7,0)</f>
        <v>0</v>
      </c>
      <c r="H38" s="106">
        <f>IF(G38&gt;0,1000/G38-10,1000)</f>
        <v>1000</v>
      </c>
      <c r="K38" s="92">
        <f t="shared" si="1"/>
        <v>0</v>
      </c>
      <c r="L38" s="92">
        <f t="shared" si="2"/>
        <v>7.2201447414933229E-2</v>
      </c>
      <c r="M38" s="92">
        <f t="shared" si="3"/>
        <v>0.27779022023143246</v>
      </c>
      <c r="N38" s="92">
        <f t="shared" si="4"/>
        <v>0.54557486050673265</v>
      </c>
      <c r="O38" s="92">
        <f t="shared" si="5"/>
        <v>0.8872710929985268</v>
      </c>
      <c r="P38" s="1">
        <f t="shared" si="6"/>
        <v>28.50000000000005</v>
      </c>
      <c r="Q38" s="92">
        <f t="shared" si="0"/>
        <v>25.087719298245553</v>
      </c>
    </row>
    <row r="39" spans="1:17" x14ac:dyDescent="0.2">
      <c r="A39" s="272"/>
      <c r="B39" s="272"/>
      <c r="C39" s="272"/>
      <c r="D39" s="103"/>
      <c r="E39" s="273"/>
      <c r="F39" s="30"/>
      <c r="G39" s="30"/>
      <c r="H39" s="107"/>
      <c r="I39" s="31"/>
      <c r="K39" s="92">
        <f t="shared" si="1"/>
        <v>0</v>
      </c>
      <c r="L39" s="92">
        <f t="shared" si="2"/>
        <v>7.5065494539403518E-2</v>
      </c>
      <c r="M39" s="92">
        <f t="shared" si="3"/>
        <v>0.2837102767303733</v>
      </c>
      <c r="N39" s="92">
        <f t="shared" si="4"/>
        <v>0.55418947453705303</v>
      </c>
      <c r="O39" s="92">
        <f t="shared" si="5"/>
        <v>0.89860635818083168</v>
      </c>
      <c r="P39" s="1">
        <f t="shared" si="6"/>
        <v>28.600000000000051</v>
      </c>
      <c r="Q39" s="92">
        <f t="shared" si="0"/>
        <v>24.965034965034903</v>
      </c>
    </row>
    <row r="40" spans="1:17" x14ac:dyDescent="0.2">
      <c r="B40" s="2"/>
      <c r="F40" s="26"/>
      <c r="G40" s="26"/>
      <c r="I40" s="108"/>
      <c r="K40" s="92">
        <f t="shared" si="1"/>
        <v>0</v>
      </c>
      <c r="L40" s="92">
        <f t="shared" si="2"/>
        <v>7.7976107304950124E-2</v>
      </c>
      <c r="M40" s="92">
        <f t="shared" si="3"/>
        <v>0.28967368745312361</v>
      </c>
      <c r="N40" s="92">
        <f t="shared" si="4"/>
        <v>0.56284327621155938</v>
      </c>
      <c r="O40" s="92">
        <f t="shared" si="5"/>
        <v>0.90997546515805128</v>
      </c>
      <c r="P40" s="1">
        <f t="shared" si="6"/>
        <v>28.700000000000053</v>
      </c>
      <c r="Q40" s="92">
        <f t="shared" si="0"/>
        <v>24.84320557491283</v>
      </c>
    </row>
    <row r="41" spans="1:17" x14ac:dyDescent="0.2">
      <c r="A41" s="53"/>
      <c r="C41" s="30"/>
      <c r="D41" s="216" t="str">
        <f>$D$4</f>
        <v>2-year storm</v>
      </c>
      <c r="E41" s="216" t="str">
        <f>$E$4</f>
        <v>10-year storm</v>
      </c>
      <c r="F41" s="216" t="str">
        <f>$F$4</f>
        <v>25-year storm</v>
      </c>
      <c r="G41" s="218" t="s">
        <v>137</v>
      </c>
      <c r="H41" s="216" t="str">
        <f>$H$4</f>
        <v>100-year storm</v>
      </c>
      <c r="K41" s="92">
        <f t="shared" si="1"/>
        <v>0</v>
      </c>
      <c r="L41" s="92">
        <f t="shared" si="2"/>
        <v>8.0932842859839316E-2</v>
      </c>
      <c r="M41" s="92">
        <f t="shared" si="3"/>
        <v>0.29568000716268544</v>
      </c>
      <c r="N41" s="92">
        <f t="shared" si="4"/>
        <v>0.57153582153582605</v>
      </c>
      <c r="O41" s="92">
        <f t="shared" si="5"/>
        <v>0.92137797545507516</v>
      </c>
      <c r="P41" s="1">
        <f t="shared" si="6"/>
        <v>28.800000000000054</v>
      </c>
      <c r="Q41" s="92">
        <f t="shared" si="0"/>
        <v>24.722222222222157</v>
      </c>
    </row>
    <row r="42" spans="1:17" x14ac:dyDescent="0.2">
      <c r="A42" s="347" t="s">
        <v>128</v>
      </c>
      <c r="B42" s="347"/>
      <c r="C42" s="347"/>
      <c r="D42" s="109">
        <f>IF(D$5&gt;0.2*$H24,(D$5-0.2*$H24)^2/(D$5+0.8*$H24),0)</f>
        <v>0</v>
      </c>
      <c r="E42" s="109">
        <f>IF(E$5&gt;0.2*$H24,(E$5-0.2*$H24)^2/(E$5+0.8*$H24),0)</f>
        <v>0</v>
      </c>
      <c r="F42" s="109">
        <f>IF(F$5&gt;0.2*$H24,(F$5-0.2*$H24)^2/(F$5+0.8*$H24),0)</f>
        <v>0</v>
      </c>
      <c r="G42" s="109">
        <f>IF(G$5&gt;0.2*$H24,(G$5-0.2*$H24)^2/(G$5+0.8*$H24),0)</f>
        <v>0</v>
      </c>
      <c r="H42" s="109">
        <f>IF(H$5&gt;0.2*$H24,(H$5-0.2*$H24)^2/(H$5+0.8*$H24),0)</f>
        <v>0</v>
      </c>
      <c r="K42" s="92">
        <f t="shared" si="1"/>
        <v>0</v>
      </c>
      <c r="L42" s="92">
        <f t="shared" si="2"/>
        <v>8.3935264517485869E-2</v>
      </c>
      <c r="M42" s="92">
        <f t="shared" si="3"/>
        <v>0.30172879678514941</v>
      </c>
      <c r="N42" s="92">
        <f t="shared" si="4"/>
        <v>0.58026667267788945</v>
      </c>
      <c r="O42" s="92">
        <f t="shared" si="5"/>
        <v>0.93281345675293981</v>
      </c>
      <c r="P42" s="1">
        <f t="shared" si="6"/>
        <v>28.900000000000055</v>
      </c>
      <c r="Q42" s="92">
        <f t="shared" si="0"/>
        <v>24.602076124567411</v>
      </c>
    </row>
    <row r="43" spans="1:17" x14ac:dyDescent="0.2">
      <c r="A43" s="347" t="s">
        <v>129</v>
      </c>
      <c r="B43" s="347"/>
      <c r="C43" s="347"/>
      <c r="D43" s="109">
        <f>IF(D$5&gt;0.2*$H38,(D$5-0.2*$H38)^2/(D$5+0.8*$H38),0)</f>
        <v>0</v>
      </c>
      <c r="E43" s="109">
        <f>IF(E$5&gt;0.2*$H38,(E$5-0.2*$H38)^2/(E$5+0.8*$H38),0)</f>
        <v>0</v>
      </c>
      <c r="F43" s="109">
        <f>IF(F$5&gt;0.2*$H38,(F$5-0.2*$H38)^2/(F$5+0.8*$H38),0)</f>
        <v>0</v>
      </c>
      <c r="G43" s="109">
        <f>IF(G$5&gt;0.2*$H38,(G$5-0.2*$H38)^2/(G$5+0.8*$H38),0)</f>
        <v>0</v>
      </c>
      <c r="H43" s="109">
        <f>IF(H$5&gt;0.2*$H38,(H$5-0.2*$H38)^2/(H$5+0.8*$H38),0)</f>
        <v>0</v>
      </c>
      <c r="K43" s="92">
        <f t="shared" si="1"/>
        <v>0</v>
      </c>
      <c r="L43" s="92">
        <f t="shared" si="2"/>
        <v>8.6982941650195711E-2</v>
      </c>
      <c r="M43" s="92">
        <f t="shared" si="3"/>
        <v>0.30781962330343587</v>
      </c>
      <c r="N43" s="92">
        <f t="shared" si="4"/>
        <v>0.58903539786199044</v>
      </c>
      <c r="O43" s="92">
        <f t="shared" si="5"/>
        <v>0.94428148278257851</v>
      </c>
      <c r="P43" s="1">
        <f t="shared" si="6"/>
        <v>29.000000000000057</v>
      </c>
      <c r="Q43" s="92">
        <f t="shared" si="0"/>
        <v>24.482758620689587</v>
      </c>
    </row>
    <row r="44" spans="1:17" x14ac:dyDescent="0.2">
      <c r="A44" s="347" t="s">
        <v>130</v>
      </c>
      <c r="B44" s="347"/>
      <c r="C44" s="347"/>
      <c r="D44" s="109" t="e">
        <f>IF(D43&gt;$C$8*12/($C$7),D43-$C$8*12/($C$7),0)</f>
        <v>#DIV/0!</v>
      </c>
      <c r="E44" s="109" t="e">
        <f>IF(E43&gt;$C$8*12/($C$7),E43-$C$8*12/($C$7),0)</f>
        <v>#DIV/0!</v>
      </c>
      <c r="F44" s="109" t="e">
        <f>IF(F43&gt;$C$8*12/($C$7),F43-$C$8*12/($C$7),0)</f>
        <v>#DIV/0!</v>
      </c>
      <c r="G44" s="109" t="e">
        <f>IF(G43&gt;$C$8*12/($C$7),G43-$C$8*12/($C$7),0)</f>
        <v>#DIV/0!</v>
      </c>
      <c r="H44" s="109" t="e">
        <f>IF(H43&gt;$C$8*12/($C$7),H43-$C$8*12/($C$7),0)</f>
        <v>#DIV/0!</v>
      </c>
      <c r="K44" s="92">
        <f t="shared" si="1"/>
        <v>0</v>
      </c>
      <c r="L44" s="92">
        <f t="shared" si="2"/>
        <v>9.0075449585098458E-2</v>
      </c>
      <c r="M44" s="92">
        <f t="shared" si="3"/>
        <v>0.3139520596532247</v>
      </c>
      <c r="N44" s="92">
        <f t="shared" si="4"/>
        <v>0.5978415712645031</v>
      </c>
      <c r="O44" s="92">
        <f t="shared" si="5"/>
        <v>0.95578163322075971</v>
      </c>
      <c r="P44" s="1">
        <f t="shared" si="6"/>
        <v>29.100000000000058</v>
      </c>
      <c r="Q44" s="92">
        <f t="shared" si="0"/>
        <v>24.364261168384807</v>
      </c>
    </row>
    <row r="45" spans="1:17" x14ac:dyDescent="0.2">
      <c r="A45" s="110"/>
      <c r="B45" s="110"/>
      <c r="C45" s="111" t="s">
        <v>131</v>
      </c>
      <c r="D45" s="112" t="e">
        <f>IF(D44&gt;0,VLOOKUP(D44,K$3:$Q$753,6),0)</f>
        <v>#DIV/0!</v>
      </c>
      <c r="E45" s="112" t="e">
        <f>IF(E44&gt;0,VLOOKUP(E44,L$3:$Q$753,5),0)</f>
        <v>#DIV/0!</v>
      </c>
      <c r="F45" s="112" t="e">
        <f>IF(F44&gt;0,VLOOKUP(F44,M$3:$Q$753,4),0)</f>
        <v>#DIV/0!</v>
      </c>
      <c r="G45" s="112" t="e">
        <f>IF(G44&gt;0,VLOOKUP(G44,N$3:$Q$753,3),0)</f>
        <v>#DIV/0!</v>
      </c>
      <c r="H45" s="112" t="e">
        <f>IF(H44&gt;0,VLOOKUP(H44,O$3:$Q$753,2),0)</f>
        <v>#DIV/0!</v>
      </c>
      <c r="K45" s="92">
        <f t="shared" si="1"/>
        <v>0</v>
      </c>
      <c r="L45" s="92">
        <f t="shared" si="2"/>
        <v>9.3212369502219006E-2</v>
      </c>
      <c r="M45" s="92">
        <f t="shared" si="3"/>
        <v>0.32012568462102464</v>
      </c>
      <c r="N45" s="92">
        <f t="shared" si="4"/>
        <v>0.60668477291200473</v>
      </c>
      <c r="O45" s="92">
        <f t="shared" si="5"/>
        <v>0.96731349358816499</v>
      </c>
      <c r="P45" s="1">
        <f t="shared" si="6"/>
        <v>29.20000000000006</v>
      </c>
      <c r="Q45" s="92">
        <f t="shared" si="0"/>
        <v>24.246575342465682</v>
      </c>
    </row>
    <row r="46" spans="1:17" ht="12.75" customHeight="1" x14ac:dyDescent="0.2">
      <c r="A46" s="3"/>
      <c r="B46" s="2"/>
      <c r="C46" s="111" t="s">
        <v>132</v>
      </c>
      <c r="D46" s="113" t="e">
        <f>IF(D45&gt;G24,"Yes","No")</f>
        <v>#DIV/0!</v>
      </c>
      <c r="E46" s="113" t="e">
        <f>IF(E45&gt;G24,"Yes","No")</f>
        <v>#DIV/0!</v>
      </c>
      <c r="F46" s="113" t="e">
        <f>IF(F45&gt;G24,"Yes","No")</f>
        <v>#DIV/0!</v>
      </c>
      <c r="G46" s="113" t="e">
        <f>IF(G45&gt;H24,"Yes","No")</f>
        <v>#DIV/0!</v>
      </c>
      <c r="H46" s="125" t="s">
        <v>86</v>
      </c>
      <c r="K46" s="92">
        <f t="shared" si="1"/>
        <v>0</v>
      </c>
      <c r="L46" s="92">
        <f t="shared" si="2"/>
        <v>9.6393288334636826E-2</v>
      </c>
      <c r="M46" s="92">
        <f t="shared" si="3"/>
        <v>0.32634008274433118</v>
      </c>
      <c r="N46" s="92">
        <f t="shared" si="4"/>
        <v>0.6155645885814357</v>
      </c>
      <c r="O46" s="92">
        <f t="shared" si="5"/>
        <v>0.97887665514955691</v>
      </c>
      <c r="P46" s="1">
        <f t="shared" si="6"/>
        <v>29.300000000000061</v>
      </c>
      <c r="Q46" s="92">
        <f t="shared" si="0"/>
        <v>24.129692832764434</v>
      </c>
    </row>
    <row r="47" spans="1:17" ht="12.75" customHeight="1" x14ac:dyDescent="0.2">
      <c r="A47" s="114"/>
      <c r="B47" s="114"/>
      <c r="C47" s="114"/>
      <c r="D47" s="114"/>
      <c r="E47" s="114"/>
      <c r="F47" s="233"/>
      <c r="G47" s="233"/>
      <c r="H47" s="108"/>
      <c r="K47" s="92">
        <f t="shared" si="1"/>
        <v>0</v>
      </c>
      <c r="L47" s="92">
        <f t="shared" si="2"/>
        <v>9.9617798670681587E-2</v>
      </c>
      <c r="M47" s="92">
        <f t="shared" si="3"/>
        <v>0.33259484421381902</v>
      </c>
      <c r="N47" s="92">
        <f t="shared" si="4"/>
        <v>0.62448060970229013</v>
      </c>
      <c r="O47" s="92">
        <f t="shared" si="5"/>
        <v>0.99047071481597926</v>
      </c>
      <c r="P47" s="1">
        <f t="shared" si="6"/>
        <v>29.400000000000063</v>
      </c>
      <c r="Q47" s="92">
        <f t="shared" si="0"/>
        <v>24.013605442176797</v>
      </c>
    </row>
    <row r="48" spans="1:17" ht="12.75" customHeight="1" x14ac:dyDescent="0.2">
      <c r="A48" s="114"/>
      <c r="B48" s="114"/>
      <c r="D48" s="21"/>
      <c r="E48" s="21"/>
      <c r="F48" s="21"/>
      <c r="G48" s="21"/>
      <c r="H48" s="31"/>
      <c r="K48" s="92">
        <f t="shared" si="1"/>
        <v>0</v>
      </c>
      <c r="L48" s="92">
        <f t="shared" si="2"/>
        <v>0.10288549865811927</v>
      </c>
      <c r="M48" s="92">
        <f t="shared" si="3"/>
        <v>0.33888956477752658</v>
      </c>
      <c r="N48" s="92">
        <f t="shared" si="4"/>
        <v>0.63343243326080234</v>
      </c>
      <c r="O48" s="92">
        <f t="shared" si="5"/>
        <v>1.0020952750489502</v>
      </c>
      <c r="P48" s="1">
        <f t="shared" si="6"/>
        <v>29.500000000000064</v>
      </c>
      <c r="Q48" s="92">
        <f t="shared" si="0"/>
        <v>23.898305084745687</v>
      </c>
    </row>
    <row r="49" spans="1:17" ht="12.75" customHeight="1" x14ac:dyDescent="0.2">
      <c r="A49" s="237"/>
      <c r="B49" s="237"/>
      <c r="C49" s="272"/>
      <c r="D49" s="232"/>
      <c r="E49" s="232"/>
      <c r="F49" s="232"/>
      <c r="G49" s="232"/>
      <c r="H49" s="31"/>
      <c r="K49" s="92">
        <f t="shared" si="1"/>
        <v>0</v>
      </c>
      <c r="L49" s="92">
        <f t="shared" si="2"/>
        <v>0.1061959919102797</v>
      </c>
      <c r="M49" s="92">
        <f t="shared" si="3"/>
        <v>0.34522384564698066</v>
      </c>
      <c r="N49" s="92">
        <f t="shared" si="4"/>
        <v>0.64241966170607023</v>
      </c>
      <c r="O49" s="92">
        <f t="shared" si="5"/>
        <v>1.0137499437665958</v>
      </c>
      <c r="P49" s="1">
        <f t="shared" si="6"/>
        <v>29.600000000000065</v>
      </c>
      <c r="Q49" s="92">
        <f t="shared" si="0"/>
        <v>23.783783783783711</v>
      </c>
    </row>
    <row r="50" spans="1:17" ht="12.75" customHeight="1" x14ac:dyDescent="0.2">
      <c r="A50" s="237"/>
      <c r="B50" s="237"/>
      <c r="C50" s="272"/>
      <c r="D50" s="275"/>
      <c r="E50" s="273"/>
      <c r="F50" s="273"/>
      <c r="G50" s="273"/>
      <c r="H50" s="31"/>
      <c r="K50" s="92">
        <f t="shared" si="1"/>
        <v>0</v>
      </c>
      <c r="L50" s="92">
        <f t="shared" si="2"/>
        <v>0.10954888741408209</v>
      </c>
      <c r="M50" s="92">
        <f t="shared" si="3"/>
        <v>0.35159729340522133</v>
      </c>
      <c r="N50" s="92">
        <f t="shared" si="4"/>
        <v>0.65144190285808323</v>
      </c>
      <c r="O50" s="92">
        <f t="shared" si="5"/>
        <v>1.0254343342516852</v>
      </c>
      <c r="P50" s="1">
        <f t="shared" si="6"/>
        <v>29.700000000000067</v>
      </c>
      <c r="Q50" s="92">
        <f t="shared" si="0"/>
        <v>23.670033670033597</v>
      </c>
    </row>
    <row r="51" spans="1:17" ht="12.75" customHeight="1" x14ac:dyDescent="0.2">
      <c r="A51" s="237"/>
      <c r="B51" s="237"/>
      <c r="C51" s="272"/>
      <c r="D51" s="232"/>
      <c r="E51" s="232"/>
      <c r="F51" s="232"/>
      <c r="G51" s="232"/>
      <c r="H51" s="31"/>
      <c r="K51" s="92">
        <f t="shared" si="1"/>
        <v>0</v>
      </c>
      <c r="L51" s="92">
        <f t="shared" si="2"/>
        <v>0.11294379943990937</v>
      </c>
      <c r="M51" s="92">
        <f t="shared" si="3"/>
        <v>0.35800951991667201</v>
      </c>
      <c r="N51" s="92">
        <f t="shared" si="4"/>
        <v>0.66049876981758959</v>
      </c>
      <c r="O51" s="92">
        <f t="shared" si="5"/>
        <v>1.0371480650615064</v>
      </c>
      <c r="P51" s="1">
        <f t="shared" si="6"/>
        <v>29.800000000000068</v>
      </c>
      <c r="Q51" s="92">
        <f t="shared" si="0"/>
        <v>23.557046979865696</v>
      </c>
    </row>
    <row r="52" spans="1:17" ht="12.75" customHeight="1" x14ac:dyDescent="0.2">
      <c r="A52" s="237"/>
      <c r="B52" s="237"/>
      <c r="C52" s="272"/>
      <c r="D52" s="275"/>
      <c r="E52" s="273"/>
      <c r="F52" s="273"/>
      <c r="G52" s="273"/>
      <c r="H52" s="31"/>
      <c r="K52" s="92">
        <f t="shared" si="1"/>
        <v>0</v>
      </c>
      <c r="L52" s="92">
        <f t="shared" si="2"/>
        <v>0.11638034745329455</v>
      </c>
      <c r="M52" s="92">
        <f t="shared" si="3"/>
        <v>0.36446014223882478</v>
      </c>
      <c r="N52" s="92">
        <f t="shared" si="4"/>
        <v>0.66958988087778437</v>
      </c>
      <c r="O52" s="92">
        <f t="shared" si="5"/>
        <v>1.0488907599395632</v>
      </c>
      <c r="P52" s="1">
        <f t="shared" si="6"/>
        <v>29.90000000000007</v>
      </c>
      <c r="Q52" s="92">
        <f t="shared" si="0"/>
        <v>23.44481605351163</v>
      </c>
    </row>
    <row r="53" spans="1:17" ht="12.75" customHeight="1" x14ac:dyDescent="0.2">
      <c r="A53" s="237"/>
      <c r="B53" s="237"/>
      <c r="C53" s="272"/>
      <c r="D53" s="232"/>
      <c r="E53" s="21"/>
      <c r="F53" s="21"/>
      <c r="G53" s="21"/>
      <c r="H53" s="31"/>
      <c r="K53" s="92">
        <f t="shared" si="1"/>
        <v>0</v>
      </c>
      <c r="L53" s="92">
        <f t="shared" si="2"/>
        <v>0.11985815602837119</v>
      </c>
      <c r="M53" s="92">
        <f t="shared" si="3"/>
        <v>0.37094878253568858</v>
      </c>
      <c r="N53" s="92">
        <f t="shared" si="4"/>
        <v>0.67871485943775711</v>
      </c>
      <c r="O53" s="92">
        <f t="shared" si="5"/>
        <v>1.0606620477290301</v>
      </c>
      <c r="P53" s="1">
        <f t="shared" si="6"/>
        <v>30.000000000000071</v>
      </c>
      <c r="Q53" s="92">
        <f t="shared" si="0"/>
        <v>23.333333333333258</v>
      </c>
    </row>
    <row r="54" spans="1:17" ht="12.75" customHeight="1" x14ac:dyDescent="0.2">
      <c r="A54" s="237"/>
      <c r="B54" s="237"/>
      <c r="C54" s="272"/>
      <c r="D54" s="103"/>
      <c r="E54" s="273"/>
      <c r="F54" s="30"/>
      <c r="G54" s="30"/>
      <c r="H54" s="31"/>
      <c r="K54" s="92">
        <f t="shared" si="1"/>
        <v>0</v>
      </c>
      <c r="L54" s="92">
        <f t="shared" si="2"/>
        <v>0.12337685476305037</v>
      </c>
      <c r="M54" s="92">
        <f t="shared" si="3"/>
        <v>0.37747506799296399</v>
      </c>
      <c r="N54" s="92">
        <f t="shared" si="4"/>
        <v>0.68787333391766692</v>
      </c>
      <c r="O54" s="92">
        <f t="shared" si="5"/>
        <v>1.0724615622879372</v>
      </c>
      <c r="P54" s="1">
        <f t="shared" si="6"/>
        <v>30.100000000000072</v>
      </c>
      <c r="Q54" s="92">
        <f t="shared" si="0"/>
        <v>23.222591362126167</v>
      </c>
    </row>
    <row r="55" spans="1:17" ht="12.75" customHeight="1" x14ac:dyDescent="0.2">
      <c r="A55" s="31"/>
      <c r="B55" s="32"/>
      <c r="C55" s="107"/>
      <c r="D55" s="24"/>
      <c r="E55" s="107"/>
      <c r="F55" s="107"/>
      <c r="G55" s="107"/>
      <c r="H55" s="31"/>
      <c r="K55" s="92">
        <f t="shared" si="1"/>
        <v>0</v>
      </c>
      <c r="L55" s="92">
        <f t="shared" si="2"/>
        <v>0.1269360781958814</v>
      </c>
      <c r="M55" s="92">
        <f t="shared" si="3"/>
        <v>0.38403863073490085</v>
      </c>
      <c r="N55" s="92">
        <f t="shared" si="4"/>
        <v>0.69706493767560074</v>
      </c>
      <c r="O55" s="92">
        <f t="shared" si="5"/>
        <v>1.0842889424060353</v>
      </c>
      <c r="P55" s="1">
        <f t="shared" si="6"/>
        <v>30.200000000000074</v>
      </c>
      <c r="Q55" s="92">
        <f t="shared" si="0"/>
        <v>23.112582781456872</v>
      </c>
    </row>
    <row r="56" spans="1:17" ht="12.75" customHeight="1" x14ac:dyDescent="0.2">
      <c r="A56" s="34"/>
      <c r="B56" s="31"/>
      <c r="C56" s="30"/>
      <c r="D56" s="21"/>
      <c r="E56" s="21"/>
      <c r="F56" s="21"/>
      <c r="G56" s="21"/>
      <c r="H56" s="31"/>
      <c r="K56" s="92">
        <f t="shared" si="1"/>
        <v>0</v>
      </c>
      <c r="L56" s="92">
        <f t="shared" si="2"/>
        <v>0.13053546572456115</v>
      </c>
      <c r="M56" s="92">
        <f t="shared" si="3"/>
        <v>0.39063910774280669</v>
      </c>
      <c r="N56" s="92">
        <f t="shared" si="4"/>
        <v>0.70628930892608188</v>
      </c>
      <c r="O56" s="92">
        <f t="shared" si="5"/>
        <v>1.0961438317233141</v>
      </c>
      <c r="P56" s="1">
        <f t="shared" si="6"/>
        <v>30.300000000000075</v>
      </c>
      <c r="Q56" s="92">
        <f t="shared" si="0"/>
        <v>23.003300330032921</v>
      </c>
    </row>
    <row r="57" spans="1:17" ht="12.75" customHeight="1" x14ac:dyDescent="0.2">
      <c r="A57" s="114"/>
      <c r="B57" s="114"/>
      <c r="C57" s="114"/>
      <c r="D57" s="30"/>
      <c r="E57" s="30"/>
      <c r="F57" s="30"/>
      <c r="G57" s="30"/>
      <c r="H57" s="31"/>
      <c r="K57" s="92">
        <f t="shared" si="1"/>
        <v>0</v>
      </c>
      <c r="L57" s="92">
        <f t="shared" si="2"/>
        <v>0.13417466152604962</v>
      </c>
      <c r="M57" s="92">
        <f t="shared" si="3"/>
        <v>0.39727614077515933</v>
      </c>
      <c r="N57" s="92">
        <f t="shared" si="4"/>
        <v>0.71554609066018349</v>
      </c>
      <c r="O57" s="92">
        <f t="shared" si="5"/>
        <v>1.1080258786501225</v>
      </c>
      <c r="P57" s="1">
        <f t="shared" si="6"/>
        <v>30.400000000000077</v>
      </c>
      <c r="Q57" s="92">
        <f t="shared" si="0"/>
        <v>22.894736842105182</v>
      </c>
    </row>
    <row r="58" spans="1:17" ht="12.75" customHeight="1" x14ac:dyDescent="0.2">
      <c r="A58" s="114"/>
      <c r="B58" s="114"/>
      <c r="C58" s="114"/>
      <c r="D58" s="30"/>
      <c r="E58" s="30"/>
      <c r="F58" s="30"/>
      <c r="G58" s="30"/>
      <c r="H58" s="31"/>
      <c r="K58" s="92">
        <f t="shared" si="1"/>
        <v>0</v>
      </c>
      <c r="L58" s="92">
        <f t="shared" si="2"/>
        <v>0.13785331447825833</v>
      </c>
      <c r="M58" s="92">
        <f t="shared" si="3"/>
        <v>0.40394937628929262</v>
      </c>
      <c r="N58" s="92">
        <f t="shared" si="4"/>
        <v>0.72483493056721404</v>
      </c>
      <c r="O58" s="92">
        <f t="shared" si="5"/>
        <v>1.1199347362888628</v>
      </c>
      <c r="P58" s="1">
        <f t="shared" si="6"/>
        <v>30.500000000000078</v>
      </c>
      <c r="Q58" s="92">
        <f t="shared" si="0"/>
        <v>22.786885245901559</v>
      </c>
    </row>
    <row r="59" spans="1:17" ht="12.75" customHeight="1" x14ac:dyDescent="0.2">
      <c r="A59" s="115"/>
      <c r="B59" s="115"/>
      <c r="C59" s="115"/>
      <c r="D59" s="65"/>
      <c r="E59" s="65"/>
      <c r="F59" s="65"/>
      <c r="G59" s="65"/>
      <c r="H59" s="31"/>
      <c r="K59" s="92">
        <f t="shared" si="1"/>
        <v>0</v>
      </c>
      <c r="L59" s="92">
        <f t="shared" si="2"/>
        <v>0.14157107808327438</v>
      </c>
      <c r="M59" s="92">
        <f t="shared" si="3"/>
        <v>0.41065846536461975</v>
      </c>
      <c r="N59" s="92">
        <f t="shared" si="4"/>
        <v>0.73415548095794159</v>
      </c>
      <c r="O59" s="92">
        <f t="shared" si="5"/>
        <v>1.1318700623572249</v>
      </c>
      <c r="P59" s="1">
        <f t="shared" si="6"/>
        <v>30.60000000000008</v>
      </c>
      <c r="Q59" s="92">
        <f t="shared" si="0"/>
        <v>22.679738562091416</v>
      </c>
    </row>
    <row r="60" spans="1:17" ht="12.75" customHeight="1" x14ac:dyDescent="0.2">
      <c r="A60" s="31"/>
      <c r="B60" s="31"/>
      <c r="C60" s="107"/>
      <c r="D60" s="24"/>
      <c r="E60" s="107"/>
      <c r="F60" s="24"/>
      <c r="G60" s="24"/>
      <c r="H60" s="31"/>
      <c r="K60" s="92">
        <f t="shared" si="1"/>
        <v>0</v>
      </c>
      <c r="L60" s="92">
        <f t="shared" si="2"/>
        <v>0.14532761039208328</v>
      </c>
      <c r="M60" s="92">
        <f t="shared" si="3"/>
        <v>0.41740306362735169</v>
      </c>
      <c r="N60" s="92">
        <f t="shared" si="4"/>
        <v>0.74350739868931182</v>
      </c>
      <c r="O60" s="92">
        <f t="shared" si="5"/>
        <v>1.1438315191129091</v>
      </c>
      <c r="P60" s="1">
        <f t="shared" si="6"/>
        <v>30.700000000000081</v>
      </c>
      <c r="Q60" s="92">
        <f t="shared" si="0"/>
        <v>22.573289902280045</v>
      </c>
    </row>
    <row r="61" spans="1:17" ht="12.75" customHeight="1" x14ac:dyDescent="0.2">
      <c r="A61" s="114"/>
      <c r="B61" s="114"/>
      <c r="C61" s="114"/>
      <c r="D61" s="114"/>
      <c r="E61" s="114"/>
      <c r="F61" s="114"/>
      <c r="G61" s="114"/>
      <c r="H61" s="31"/>
      <c r="I61" s="116"/>
      <c r="K61" s="92">
        <f t="shared" si="1"/>
        <v>0</v>
      </c>
      <c r="L61" s="92">
        <f t="shared" si="2"/>
        <v>0.14912257393076134</v>
      </c>
      <c r="M61" s="92">
        <f t="shared" si="3"/>
        <v>0.42418283117668953</v>
      </c>
      <c r="N61" s="92">
        <f t="shared" si="4"/>
        <v>0.7528903450906419</v>
      </c>
      <c r="O61" s="92">
        <f t="shared" si="5"/>
        <v>1.1558187732798324</v>
      </c>
      <c r="P61" s="1">
        <f t="shared" si="6"/>
        <v>30.800000000000082</v>
      </c>
      <c r="Q61" s="92">
        <f t="shared" si="0"/>
        <v>22.467532467532379</v>
      </c>
    </row>
    <row r="62" spans="1:17" ht="12.75" customHeight="1" x14ac:dyDescent="0.2">
      <c r="A62" s="114"/>
      <c r="B62" s="114"/>
      <c r="C62" s="21"/>
      <c r="D62" s="21"/>
      <c r="E62" s="21"/>
      <c r="F62" s="21"/>
      <c r="G62" s="21"/>
      <c r="H62" s="31"/>
      <c r="I62" s="117"/>
      <c r="K62" s="92">
        <f t="shared" si="1"/>
        <v>0</v>
      </c>
      <c r="L62" s="92">
        <f t="shared" si="2"/>
        <v>0.1529556356280978</v>
      </c>
      <c r="M62" s="92">
        <f t="shared" si="3"/>
        <v>0.43099743251244255</v>
      </c>
      <c r="N62" s="92">
        <f t="shared" si="4"/>
        <v>0.76230398589123738</v>
      </c>
      <c r="O62" s="92">
        <f t="shared" si="5"/>
        <v>1.1678314959757496</v>
      </c>
      <c r="P62" s="1">
        <f t="shared" si="6"/>
        <v>30.900000000000084</v>
      </c>
      <c r="Q62" s="92">
        <f t="shared" si="0"/>
        <v>22.362459546925479</v>
      </c>
    </row>
    <row r="63" spans="1:17" ht="12.75" customHeight="1" x14ac:dyDescent="0.2">
      <c r="A63" s="237"/>
      <c r="B63" s="237"/>
      <c r="C63" s="272"/>
      <c r="D63" s="232"/>
      <c r="E63" s="232"/>
      <c r="F63" s="232"/>
      <c r="G63" s="232"/>
      <c r="H63" s="31"/>
      <c r="I63" s="117"/>
      <c r="K63" s="92">
        <f t="shared" si="1"/>
        <v>0</v>
      </c>
      <c r="L63" s="92">
        <f t="shared" si="2"/>
        <v>0.1568264667446212</v>
      </c>
      <c r="M63" s="92">
        <f t="shared" si="3"/>
        <v>0.43784653646405364</v>
      </c>
      <c r="N63" s="92">
        <f t="shared" si="4"/>
        <v>0.77174799114941972</v>
      </c>
      <c r="O63" s="92">
        <f t="shared" si="5"/>
        <v>1.1798693626412922</v>
      </c>
      <c r="P63" s="1">
        <f t="shared" si="6"/>
        <v>31.000000000000085</v>
      </c>
      <c r="Q63" s="92">
        <f t="shared" si="0"/>
        <v>22.258064516128947</v>
      </c>
    </row>
    <row r="64" spans="1:17" ht="12.75" customHeight="1" x14ac:dyDescent="0.2">
      <c r="A64" s="237"/>
      <c r="B64" s="237"/>
      <c r="C64" s="272"/>
      <c r="D64" s="275"/>
      <c r="E64" s="273"/>
      <c r="F64" s="273"/>
      <c r="G64" s="273"/>
      <c r="H64" s="31"/>
      <c r="I64" s="117"/>
      <c r="K64" s="92">
        <f t="shared" si="1"/>
        <v>0</v>
      </c>
      <c r="L64" s="92">
        <f t="shared" si="2"/>
        <v>0.16073474280299252</v>
      </c>
      <c r="M64" s="92">
        <f t="shared" si="3"/>
        <v>0.44472981612098966</v>
      </c>
      <c r="N64" s="92">
        <f t="shared" si="4"/>
        <v>0.78122203518291589</v>
      </c>
      <c r="O64" s="92">
        <f t="shared" si="5"/>
        <v>1.1919320529703639</v>
      </c>
      <c r="P64" s="1">
        <f t="shared" si="6"/>
        <v>31.100000000000087</v>
      </c>
      <c r="Q64" s="92">
        <f t="shared" si="0"/>
        <v>22.154340836012771</v>
      </c>
    </row>
    <row r="65" spans="1:17" ht="12.75" customHeight="1" x14ac:dyDescent="0.2">
      <c r="A65" s="237"/>
      <c r="B65" s="237"/>
      <c r="C65" s="272"/>
      <c r="D65" s="232"/>
      <c r="E65" s="232"/>
      <c r="F65" s="232"/>
      <c r="G65" s="232"/>
      <c r="H65" s="31"/>
      <c r="I65" s="117"/>
      <c r="K65" s="92">
        <f t="shared" si="1"/>
        <v>0</v>
      </c>
      <c r="L65" s="92">
        <f t="shared" si="2"/>
        <v>0.16468014351973756</v>
      </c>
      <c r="M65" s="92">
        <f t="shared" si="3"/>
        <v>0.45164694876447153</v>
      </c>
      <c r="N65" s="92">
        <f t="shared" si="4"/>
        <v>0.79072579650058838</v>
      </c>
      <c r="O65" s="92">
        <f t="shared" si="5"/>
        <v>1.2040192508418806</v>
      </c>
      <c r="P65" s="1">
        <f t="shared" si="6"/>
        <v>31.200000000000088</v>
      </c>
      <c r="Q65" s="92">
        <f t="shared" si="0"/>
        <v>22.051282051281959</v>
      </c>
    </row>
    <row r="66" spans="1:17" ht="12.75" customHeight="1" x14ac:dyDescent="0.2">
      <c r="A66" s="237"/>
      <c r="B66" s="237"/>
      <c r="C66" s="272"/>
      <c r="D66" s="275"/>
      <c r="E66" s="273"/>
      <c r="F66" s="273"/>
      <c r="G66" s="273"/>
      <c r="H66" s="31"/>
      <c r="I66" s="117"/>
      <c r="K66" s="92">
        <f t="shared" si="1"/>
        <v>0</v>
      </c>
      <c r="L66" s="92">
        <f t="shared" si="2"/>
        <v>0.16866235273828933</v>
      </c>
      <c r="M66" s="92">
        <f t="shared" si="3"/>
        <v>0.45859761580051417</v>
      </c>
      <c r="N66" s="92">
        <f t="shared" si="4"/>
        <v>0.80025895773547739</v>
      </c>
      <c r="O66" s="92">
        <f t="shared" si="5"/>
        <v>1.216130644252819</v>
      </c>
      <c r="P66" s="1">
        <f t="shared" si="6"/>
        <v>31.30000000000009</v>
      </c>
      <c r="Q66" s="92">
        <f t="shared" si="0"/>
        <v>21.948881789137289</v>
      </c>
    </row>
    <row r="67" spans="1:17" ht="12.75" customHeight="1" x14ac:dyDescent="0.2">
      <c r="A67" s="237"/>
      <c r="B67" s="237"/>
      <c r="C67" s="272"/>
      <c r="D67" s="232"/>
      <c r="E67" s="21"/>
      <c r="F67" s="21"/>
      <c r="G67" s="21"/>
      <c r="H67" s="31"/>
      <c r="I67" s="117"/>
      <c r="K67" s="92">
        <f t="shared" si="1"/>
        <v>0</v>
      </c>
      <c r="L67" s="92">
        <f t="shared" si="2"/>
        <v>0.17268105836330838</v>
      </c>
      <c r="M67" s="92">
        <f t="shared" si="3"/>
        <v>0.46558150269424514</v>
      </c>
      <c r="N67" s="92">
        <f t="shared" si="4"/>
        <v>0.80982120557911774</v>
      </c>
      <c r="O67" s="92">
        <f t="shared" si="5"/>
        <v>1.2282659252525436</v>
      </c>
      <c r="P67" s="1">
        <f t="shared" si="6"/>
        <v>31.400000000000091</v>
      </c>
      <c r="Q67" s="92">
        <f t="shared" ref="Q67:Q130" si="7">IF(P67&gt;0,1000/P67-10,1000)</f>
        <v>21.847133757961693</v>
      </c>
    </row>
    <row r="68" spans="1:17" ht="12.75" customHeight="1" x14ac:dyDescent="0.2">
      <c r="A68" s="237"/>
      <c r="B68" s="237"/>
      <c r="C68" s="272"/>
      <c r="D68" s="103"/>
      <c r="E68" s="273"/>
      <c r="F68" s="30"/>
      <c r="G68" s="30"/>
      <c r="H68" s="31"/>
      <c r="I68" s="117"/>
      <c r="K68" s="92">
        <f t="shared" ref="K68:K131" si="8">IF(D$5&gt;0.2*($Q68),(D$5-0.2*($Q68))^2/(D$5+0.8*($Q68)),0)</f>
        <v>0</v>
      </c>
      <c r="L68" s="92">
        <f t="shared" ref="L68:L131" si="9">IF(E$5&gt;0.2*($Q68),(E$5-0.2*($Q68))^2/(E$5+0.8*($Q68)),0)</f>
        <v>0.17673595229625483</v>
      </c>
      <c r="M68" s="92">
        <f t="shared" ref="M68:M131" si="10">IF(F$5&gt;0.2*($Q68),(F$5-0.2*($Q68))^2/(F$5+0.8*($Q68)),0)</f>
        <v>0.47259829890547411</v>
      </c>
      <c r="N68" s="92">
        <f t="shared" ref="N68:N131" si="11">IF(G$5&gt;0.2*($Q68),(G$5-0.2*($Q68))^2/(G$5+0.8*($Q68)),0)</f>
        <v>0.81941223071711011</v>
      </c>
      <c r="O68" s="92">
        <f t="shared" ref="O68:O131" si="12">IF(H$5&gt;0.2*($Q68),(H$5-0.2*($Q68))^2/(H$5+0.8*($Q68)),0)</f>
        <v>1.240424789878384</v>
      </c>
      <c r="P68" s="1">
        <f t="shared" ref="P68:P131" si="13">P67+0.1</f>
        <v>31.500000000000092</v>
      </c>
      <c r="Q68" s="92">
        <f t="shared" si="7"/>
        <v>21.746031746031655</v>
      </c>
    </row>
    <row r="69" spans="1:17" ht="12.75" customHeight="1" x14ac:dyDescent="0.2">
      <c r="A69" s="31"/>
      <c r="B69" s="32"/>
      <c r="C69" s="107"/>
      <c r="D69" s="24"/>
      <c r="E69" s="107"/>
      <c r="F69" s="107"/>
      <c r="G69" s="107"/>
      <c r="H69" s="31"/>
      <c r="I69" s="117"/>
      <c r="K69" s="92">
        <f t="shared" si="8"/>
        <v>0</v>
      </c>
      <c r="L69" s="92">
        <f t="shared" si="9"/>
        <v>0.18082673037218389</v>
      </c>
      <c r="M69" s="92">
        <f t="shared" si="10"/>
        <v>0.47964769782548605</v>
      </c>
      <c r="N69" s="92">
        <f t="shared" si="11"/>
        <v>0.82903172776591405</v>
      </c>
      <c r="O69" s="92">
        <f t="shared" si="12"/>
        <v>1.2526069380924374</v>
      </c>
      <c r="P69" s="1">
        <f t="shared" si="13"/>
        <v>31.600000000000094</v>
      </c>
      <c r="Q69" s="92">
        <f t="shared" si="7"/>
        <v>21.64556962025307</v>
      </c>
    </row>
    <row r="70" spans="1:17" ht="12.75" customHeight="1" x14ac:dyDescent="0.2">
      <c r="A70" s="34"/>
      <c r="B70" s="31"/>
      <c r="C70" s="30"/>
      <c r="D70" s="21"/>
      <c r="E70" s="21"/>
      <c r="F70" s="21"/>
      <c r="G70" s="21"/>
      <c r="H70" s="31"/>
      <c r="I70" s="117"/>
      <c r="K70" s="92">
        <f t="shared" si="8"/>
        <v>0</v>
      </c>
      <c r="L70" s="92">
        <f t="shared" si="9"/>
        <v>0.18495309229773699</v>
      </c>
      <c r="M70" s="92">
        <f t="shared" si="10"/>
        <v>0.48672939671503002</v>
      </c>
      <c r="N70" s="92">
        <f t="shared" si="11"/>
        <v>0.8386793952108369</v>
      </c>
      <c r="O70" s="92">
        <f t="shared" si="12"/>
        <v>1.2648120737195658</v>
      </c>
      <c r="P70" s="1">
        <f t="shared" si="13"/>
        <v>31.700000000000095</v>
      </c>
      <c r="Q70" s="92">
        <f t="shared" si="7"/>
        <v>21.545741324921043</v>
      </c>
    </row>
    <row r="71" spans="1:17" ht="12.75" customHeight="1" x14ac:dyDescent="0.2">
      <c r="A71" s="114"/>
      <c r="B71" s="114"/>
      <c r="C71" s="114"/>
      <c r="D71" s="30"/>
      <c r="E71" s="30"/>
      <c r="F71" s="30"/>
      <c r="G71" s="30"/>
      <c r="H71" s="31"/>
      <c r="K71" s="92">
        <f t="shared" si="8"/>
        <v>0</v>
      </c>
      <c r="L71" s="92">
        <f t="shared" si="9"/>
        <v>0.18911474159030425</v>
      </c>
      <c r="M71" s="92">
        <f t="shared" si="10"/>
        <v>0.49384309664347936</v>
      </c>
      <c r="N71" s="92">
        <f t="shared" si="11"/>
        <v>0.84835493534519502</v>
      </c>
      <c r="O71" s="92">
        <f t="shared" si="12"/>
        <v>1.2770399043865643</v>
      </c>
      <c r="P71" s="1">
        <f t="shared" si="13"/>
        <v>31.800000000000097</v>
      </c>
      <c r="Q71" s="92">
        <f t="shared" si="7"/>
        <v>21.446540880503051</v>
      </c>
    </row>
    <row r="72" spans="1:17" ht="12.75" customHeight="1" x14ac:dyDescent="0.2">
      <c r="A72" s="114"/>
      <c r="B72" s="114"/>
      <c r="C72" s="114"/>
      <c r="D72" s="30"/>
      <c r="E72" s="30"/>
      <c r="F72" s="30"/>
      <c r="G72" s="30"/>
      <c r="H72" s="31"/>
      <c r="K72" s="92">
        <f t="shared" si="8"/>
        <v>0</v>
      </c>
      <c r="L72" s="92">
        <f t="shared" si="9"/>
        <v>0.19331138551833052</v>
      </c>
      <c r="M72" s="92">
        <f t="shared" si="10"/>
        <v>0.5009885024291364</v>
      </c>
      <c r="N72" s="92">
        <f t="shared" si="11"/>
        <v>0.85805805421061876</v>
      </c>
      <c r="O72" s="92">
        <f t="shared" si="12"/>
        <v>1.2892901414624744</v>
      </c>
      <c r="P72" s="1">
        <f t="shared" si="13"/>
        <v>31.900000000000098</v>
      </c>
      <c r="Q72" s="92">
        <f t="shared" si="7"/>
        <v>21.347962382445044</v>
      </c>
    </row>
    <row r="73" spans="1:17" ht="12.75" customHeight="1" x14ac:dyDescent="0.2">
      <c r="A73" s="115"/>
      <c r="B73" s="115"/>
      <c r="C73" s="115"/>
      <c r="D73" s="65"/>
      <c r="E73" s="65"/>
      <c r="F73" s="65"/>
      <c r="G73" s="65"/>
      <c r="H73" s="31"/>
      <c r="K73" s="92">
        <f t="shared" si="8"/>
        <v>0</v>
      </c>
      <c r="L73" s="92">
        <f t="shared" si="9"/>
        <v>0.19754273504273914</v>
      </c>
      <c r="M73" s="92">
        <f t="shared" si="10"/>
        <v>0.50816532258065195</v>
      </c>
      <c r="N73" s="92">
        <f t="shared" si="11"/>
        <v>0.86778846153847089</v>
      </c>
      <c r="O73" s="92">
        <f t="shared" si="12"/>
        <v>1.3015625000000115</v>
      </c>
      <c r="P73" s="1">
        <f t="shared" si="13"/>
        <v>32.000000000000099</v>
      </c>
      <c r="Q73" s="92">
        <f t="shared" si="7"/>
        <v>21.249999999999904</v>
      </c>
    </row>
    <row r="74" spans="1:17" ht="12.75" customHeight="1" x14ac:dyDescent="0.2">
      <c r="A74" s="31"/>
      <c r="B74" s="31"/>
      <c r="C74" s="107"/>
      <c r="D74" s="24"/>
      <c r="E74" s="107"/>
      <c r="F74" s="24"/>
      <c r="G74" s="24"/>
      <c r="H74" s="31"/>
      <c r="K74" s="92">
        <f t="shared" si="8"/>
        <v>0</v>
      </c>
      <c r="L74" s="92">
        <f t="shared" si="9"/>
        <v>0.20180850475945522</v>
      </c>
      <c r="M74" s="92">
        <f t="shared" si="10"/>
        <v>0.51537326923954874</v>
      </c>
      <c r="N74" s="92">
        <f t="shared" si="11"/>
        <v>0.877545870692373</v>
      </c>
      <c r="O74" s="92">
        <f t="shared" si="12"/>
        <v>1.3138566986780984</v>
      </c>
      <c r="P74" s="1">
        <f t="shared" si="13"/>
        <v>32.100000000000101</v>
      </c>
      <c r="Q74" s="92">
        <f t="shared" si="7"/>
        <v>21.152647975077784</v>
      </c>
    </row>
    <row r="75" spans="1:17" ht="12.75" customHeight="1" x14ac:dyDescent="0.2">
      <c r="A75" s="114"/>
      <c r="B75" s="114"/>
      <c r="C75" s="114"/>
      <c r="D75" s="114"/>
      <c r="E75" s="114"/>
      <c r="F75" s="114"/>
      <c r="G75" s="114"/>
      <c r="H75" s="31"/>
      <c r="K75" s="92">
        <f t="shared" si="8"/>
        <v>0</v>
      </c>
      <c r="L75" s="92">
        <f t="shared" si="9"/>
        <v>0.20610841284299353</v>
      </c>
      <c r="M75" s="92">
        <f t="shared" si="10"/>
        <v>0.5226120581238044</v>
      </c>
      <c r="N75" s="92">
        <f t="shared" si="11"/>
        <v>0.88732999861178652</v>
      </c>
      <c r="O75" s="92">
        <f t="shared" si="12"/>
        <v>1.3261724597454538</v>
      </c>
      <c r="P75" s="1">
        <f t="shared" si="13"/>
        <v>32.200000000000102</v>
      </c>
      <c r="Q75" s="92">
        <f t="shared" si="7"/>
        <v>21.055900621117914</v>
      </c>
    </row>
    <row r="76" spans="1:17" ht="12.75" customHeight="1" x14ac:dyDescent="0.2">
      <c r="A76" s="114"/>
      <c r="B76" s="114"/>
      <c r="C76" s="21"/>
      <c r="D76" s="21"/>
      <c r="E76" s="21"/>
      <c r="F76" s="21"/>
      <c r="G76" s="21"/>
      <c r="H76" s="31"/>
      <c r="K76" s="92">
        <f t="shared" si="8"/>
        <v>3.0902153633411662E-6</v>
      </c>
      <c r="L76" s="92">
        <f t="shared" si="9"/>
        <v>0.2104421809911006</v>
      </c>
      <c r="M76" s="92">
        <f t="shared" si="10"/>
        <v>0.52988140847249399</v>
      </c>
      <c r="N76" s="92">
        <f t="shared" si="11"/>
        <v>0.89714056575665679</v>
      </c>
      <c r="O76" s="92">
        <f t="shared" si="12"/>
        <v>1.338509508965247</v>
      </c>
      <c r="P76" s="1">
        <f t="shared" si="13"/>
        <v>32.300000000000104</v>
      </c>
      <c r="Q76" s="92">
        <f t="shared" si="7"/>
        <v>20.959752321981323</v>
      </c>
    </row>
    <row r="77" spans="1:17" ht="12.75" customHeight="1" x14ac:dyDescent="0.2">
      <c r="A77" s="237"/>
      <c r="B77" s="237"/>
      <c r="C77" s="272"/>
      <c r="D77" s="232"/>
      <c r="E77" s="232"/>
      <c r="F77" s="232"/>
      <c r="G77" s="232"/>
      <c r="H77" s="31"/>
      <c r="K77" s="92">
        <f t="shared" si="8"/>
        <v>3.5310889031935118E-5</v>
      </c>
      <c r="L77" s="92">
        <f t="shared" si="9"/>
        <v>0.21480953437041719</v>
      </c>
      <c r="M77" s="92">
        <f t="shared" si="10"/>
        <v>0.53718104299144798</v>
      </c>
      <c r="N77" s="92">
        <f t="shared" si="11"/>
        <v>0.90697729605307109</v>
      </c>
      <c r="O77" s="92">
        <f t="shared" si="12"/>
        <v>1.3508675755607598</v>
      </c>
      <c r="P77" s="1">
        <f t="shared" si="13"/>
        <v>32.400000000000105</v>
      </c>
      <c r="Q77" s="92">
        <f t="shared" si="7"/>
        <v>20.864197530864097</v>
      </c>
    </row>
    <row r="78" spans="1:17" ht="12.75" customHeight="1" x14ac:dyDescent="0.2">
      <c r="A78" s="237"/>
      <c r="B78" s="237"/>
      <c r="C78" s="272"/>
      <c r="D78" s="275"/>
      <c r="E78" s="273"/>
      <c r="F78" s="273"/>
      <c r="G78" s="273"/>
      <c r="H78" s="31"/>
      <c r="K78" s="92">
        <f t="shared" si="8"/>
        <v>1.0233668770263162E-4</v>
      </c>
      <c r="L78" s="92">
        <f t="shared" si="9"/>
        <v>0.21921020156314752</v>
      </c>
      <c r="M78" s="92">
        <f t="shared" si="10"/>
        <v>0.54451068779992051</v>
      </c>
      <c r="N78" s="92">
        <f t="shared" si="11"/>
        <v>0.91683991683992727</v>
      </c>
      <c r="O78" s="92">
        <f t="shared" si="12"/>
        <v>1.3632463921620677</v>
      </c>
      <c r="P78" s="1">
        <f t="shared" si="13"/>
        <v>32.500000000000107</v>
      </c>
      <c r="Q78" s="92">
        <f t="shared" si="7"/>
        <v>20.769230769230667</v>
      </c>
    </row>
    <row r="79" spans="1:17" x14ac:dyDescent="0.2">
      <c r="A79" s="237"/>
      <c r="B79" s="237"/>
      <c r="C79" s="272"/>
      <c r="D79" s="232"/>
      <c r="E79" s="232"/>
      <c r="F79" s="232"/>
      <c r="G79" s="232"/>
      <c r="H79" s="31"/>
      <c r="K79" s="92">
        <f t="shared" si="8"/>
        <v>2.0390615671024979E-4</v>
      </c>
      <c r="L79" s="92">
        <f t="shared" si="9"/>
        <v>0.223643914514707</v>
      </c>
      <c r="M79" s="92">
        <f t="shared" si="10"/>
        <v>0.55187007237823404</v>
      </c>
      <c r="N79" s="92">
        <f t="shared" si="11"/>
        <v>0.92672815881657911</v>
      </c>
      <c r="O79" s="92">
        <f t="shared" si="12"/>
        <v>1.3756456947536897</v>
      </c>
      <c r="P79" s="1">
        <f t="shared" si="13"/>
        <v>32.600000000000108</v>
      </c>
      <c r="Q79" s="92">
        <f t="shared" si="7"/>
        <v>20.674846625766769</v>
      </c>
    </row>
    <row r="80" spans="1:17" ht="12.75" customHeight="1" x14ac:dyDescent="0.2">
      <c r="A80" s="237"/>
      <c r="B80" s="237"/>
      <c r="C80" s="272"/>
      <c r="D80" s="275"/>
      <c r="E80" s="273"/>
      <c r="F80" s="273"/>
      <c r="G80" s="273"/>
      <c r="H80" s="31"/>
      <c r="K80" s="92">
        <f t="shared" si="8"/>
        <v>3.3976117155620783E-4</v>
      </c>
      <c r="L80" s="92">
        <f t="shared" si="9"/>
        <v>0.2281104084823333</v>
      </c>
      <c r="M80" s="92">
        <f t="shared" si="10"/>
        <v>0.55925892951638845</v>
      </c>
      <c r="N80" s="92">
        <f t="shared" si="11"/>
        <v>0.93664175599144506</v>
      </c>
      <c r="O80" s="92">
        <f t="shared" si="12"/>
        <v>1.3880652226232066</v>
      </c>
      <c r="P80" s="1">
        <f t="shared" si="13"/>
        <v>32.700000000000109</v>
      </c>
      <c r="Q80" s="92">
        <f t="shared" si="7"/>
        <v>20.581039755351579</v>
      </c>
    </row>
    <row r="81" spans="1:17" ht="12.75" customHeight="1" x14ac:dyDescent="0.2">
      <c r="A81" s="237"/>
      <c r="B81" s="237"/>
      <c r="C81" s="272"/>
      <c r="D81" s="232"/>
      <c r="E81" s="21"/>
      <c r="F81" s="21"/>
      <c r="G81" s="21"/>
      <c r="H81" s="31"/>
      <c r="K81" s="92">
        <f t="shared" si="8"/>
        <v>5.0964688751385754E-4</v>
      </c>
      <c r="L81" s="92">
        <f t="shared" si="9"/>
        <v>0.2326094219846358</v>
      </c>
      <c r="M81" s="92">
        <f t="shared" si="10"/>
        <v>0.5666769952636086</v>
      </c>
      <c r="N81" s="92">
        <f t="shared" si="11"/>
        <v>0.94658044563155663</v>
      </c>
      <c r="O81" s="92">
        <f t="shared" si="12"/>
        <v>1.4005047183108177</v>
      </c>
      <c r="P81" s="1">
        <f t="shared" si="13"/>
        <v>32.800000000000111</v>
      </c>
      <c r="Q81" s="92">
        <f t="shared" si="7"/>
        <v>20.487804878048678</v>
      </c>
    </row>
    <row r="82" spans="1:17" ht="12.75" customHeight="1" x14ac:dyDescent="0.2">
      <c r="A82" s="237"/>
      <c r="B82" s="237"/>
      <c r="C82" s="272"/>
      <c r="D82" s="103"/>
      <c r="E82" s="273"/>
      <c r="F82" s="30"/>
      <c r="G82" s="30"/>
      <c r="H82" s="31"/>
      <c r="K82" s="92">
        <f t="shared" si="8"/>
        <v>7.1331169015412406E-4</v>
      </c>
      <c r="L82" s="92">
        <f t="shared" si="9"/>
        <v>0.23714069675206592</v>
      </c>
      <c r="M82" s="92">
        <f t="shared" si="10"/>
        <v>0.57412400887881165</v>
      </c>
      <c r="N82" s="92">
        <f t="shared" si="11"/>
        <v>0.95654396821302612</v>
      </c>
      <c r="O82" s="92">
        <f t="shared" si="12"/>
        <v>1.4129639275598158</v>
      </c>
      <c r="P82" s="1">
        <f t="shared" si="13"/>
        <v>32.900000000000112</v>
      </c>
      <c r="Q82" s="92">
        <f t="shared" si="7"/>
        <v>20.395136778115397</v>
      </c>
    </row>
    <row r="83" spans="1:17" ht="12.75" customHeight="1" x14ac:dyDescent="0.2">
      <c r="A83" s="31"/>
      <c r="B83" s="32"/>
      <c r="C83" s="107"/>
      <c r="D83" s="24"/>
      <c r="E83" s="107"/>
      <c r="F83" s="107"/>
      <c r="G83" s="107"/>
      <c r="H83" s="31"/>
      <c r="K83" s="92">
        <f t="shared" si="8"/>
        <v>9.5050714677188529E-4</v>
      </c>
      <c r="L83" s="92">
        <f t="shared" si="9"/>
        <v>0.24170397767828691</v>
      </c>
      <c r="M83" s="92">
        <f t="shared" si="10"/>
        <v>0.58159971278197464</v>
      </c>
      <c r="N83" s="92">
        <f t="shared" si="11"/>
        <v>0.96653206737241459</v>
      </c>
      <c r="O83" s="92">
        <f t="shared" si="12"/>
        <v>1.4254425992679625</v>
      </c>
      <c r="P83" s="1">
        <f t="shared" si="13"/>
        <v>33.000000000000114</v>
      </c>
      <c r="Q83" s="92">
        <f t="shared" si="7"/>
        <v>20.303030303030198</v>
      </c>
    </row>
    <row r="84" spans="1:17" ht="12.75" customHeight="1" x14ac:dyDescent="0.2">
      <c r="A84" s="34"/>
      <c r="B84" s="31"/>
      <c r="C84" s="30"/>
      <c r="D84" s="21"/>
      <c r="E84" s="21"/>
      <c r="F84" s="21"/>
      <c r="G84" s="21"/>
      <c r="H84" s="31"/>
      <c r="K84" s="92">
        <f t="shared" si="8"/>
        <v>1.2209879586941928E-3</v>
      </c>
      <c r="L84" s="92">
        <f t="shared" si="9"/>
        <v>0.24629901277242797</v>
      </c>
      <c r="M84" s="92">
        <f t="shared" si="10"/>
        <v>0.58910385250638708</v>
      </c>
      <c r="N84" s="92">
        <f t="shared" si="11"/>
        <v>0.97654448985898479</v>
      </c>
      <c r="O84" s="92">
        <f t="shared" si="12"/>
        <v>1.4379404854397504</v>
      </c>
      <c r="P84" s="1">
        <f t="shared" si="13"/>
        <v>33.100000000000115</v>
      </c>
      <c r="Q84" s="92">
        <f t="shared" si="7"/>
        <v>20.21148036253766</v>
      </c>
    </row>
    <row r="85" spans="1:17" ht="12.75" customHeight="1" x14ac:dyDescent="0.2">
      <c r="A85" s="114"/>
      <c r="B85" s="114"/>
      <c r="C85" s="114"/>
      <c r="D85" s="30"/>
      <c r="E85" s="30"/>
      <c r="F85" s="30"/>
      <c r="G85" s="30"/>
      <c r="H85" s="31"/>
      <c r="K85" s="92">
        <f t="shared" si="8"/>
        <v>1.5245119144514823E-3</v>
      </c>
      <c r="L85" s="92">
        <f t="shared" si="9"/>
        <v>0.25092555311219716</v>
      </c>
      <c r="M85" s="92">
        <f t="shared" si="10"/>
        <v>0.59663617665176039</v>
      </c>
      <c r="N85" s="92">
        <f t="shared" si="11"/>
        <v>0.98658098548781026</v>
      </c>
      <c r="O85" s="92">
        <f t="shared" si="12"/>
        <v>1.4504573411395194</v>
      </c>
      <c r="P85" s="1">
        <f t="shared" si="13"/>
        <v>33.200000000000117</v>
      </c>
      <c r="Q85" s="92">
        <f t="shared" si="7"/>
        <v>20.120481927710738</v>
      </c>
    </row>
    <row r="86" spans="1:17" ht="12.75" customHeight="1" x14ac:dyDescent="0.2">
      <c r="A86" s="114"/>
      <c r="B86" s="114"/>
      <c r="C86" s="114"/>
      <c r="D86" s="30"/>
      <c r="E86" s="30"/>
      <c r="F86" s="30"/>
      <c r="G86" s="30"/>
      <c r="H86" s="31"/>
      <c r="K86" s="92">
        <f t="shared" si="8"/>
        <v>1.8608398437939555E-3</v>
      </c>
      <c r="L86" s="92">
        <f t="shared" si="9"/>
        <v>0.25558335279784289</v>
      </c>
      <c r="M86" s="92">
        <f t="shared" si="10"/>
        <v>0.60419643683818802</v>
      </c>
      <c r="N86" s="92">
        <f t="shared" si="11"/>
        <v>0.99664130709373677</v>
      </c>
      <c r="O86" s="92">
        <f t="shared" si="12"/>
        <v>1.4629929244454272</v>
      </c>
      <c r="P86" s="1">
        <f t="shared" si="13"/>
        <v>33.300000000000118</v>
      </c>
      <c r="Q86" s="92">
        <f t="shared" si="7"/>
        <v>20.030030030029923</v>
      </c>
    </row>
    <row r="87" spans="1:17" ht="12.75" customHeight="1" x14ac:dyDescent="0.2">
      <c r="A87" s="115"/>
      <c r="B87" s="115"/>
      <c r="C87" s="115"/>
      <c r="D87" s="65"/>
      <c r="E87" s="65"/>
      <c r="F87" s="65"/>
      <c r="G87" s="65"/>
      <c r="H87" s="31"/>
      <c r="K87" s="92">
        <f t="shared" si="8"/>
        <v>2.2297355725351899E-3</v>
      </c>
      <c r="L87" s="92">
        <f t="shared" si="9"/>
        <v>0.26027216890694099</v>
      </c>
      <c r="M87" s="92">
        <f t="shared" si="10"/>
        <v>0.61178438766092968</v>
      </c>
      <c r="N87" s="92">
        <f t="shared" si="11"/>
        <v>1.006725210486167</v>
      </c>
      <c r="O87" s="92">
        <f t="shared" si="12"/>
        <v>1.4755469964042385</v>
      </c>
      <c r="P87" s="1">
        <f t="shared" si="13"/>
        <v>33.400000000000119</v>
      </c>
      <c r="Q87" s="92">
        <f t="shared" si="7"/>
        <v>19.940119760478936</v>
      </c>
    </row>
    <row r="88" spans="1:17" ht="20.25" customHeight="1" x14ac:dyDescent="0.2">
      <c r="A88" s="31"/>
      <c r="B88" s="31"/>
      <c r="C88" s="107"/>
      <c r="D88" s="24"/>
      <c r="E88" s="107"/>
      <c r="F88" s="24"/>
      <c r="G88" s="24"/>
      <c r="H88" s="31"/>
      <c r="K88" s="92">
        <f t="shared" si="8"/>
        <v>2.6309658782057432E-3</v>
      </c>
      <c r="L88" s="92">
        <f t="shared" si="9"/>
        <v>0.2649917614499907</v>
      </c>
      <c r="M88" s="92">
        <f t="shared" si="10"/>
        <v>0.61939978664600526</v>
      </c>
      <c r="N88" s="92">
        <f t="shared" si="11"/>
        <v>1.0168324544046539</v>
      </c>
      <c r="O88" s="92">
        <f t="shared" si="12"/>
        <v>1.4881193209869312</v>
      </c>
      <c r="P88" s="1">
        <f t="shared" si="13"/>
        <v>33.500000000000121</v>
      </c>
      <c r="Q88" s="92">
        <f t="shared" si="7"/>
        <v>19.850746268656607</v>
      </c>
    </row>
    <row r="89" spans="1:17" ht="12.75" customHeight="1" x14ac:dyDescent="0.2">
      <c r="A89" s="114"/>
      <c r="B89" s="114"/>
      <c r="C89" s="114"/>
      <c r="D89" s="114"/>
      <c r="E89" s="114"/>
      <c r="F89" s="114"/>
      <c r="G89" s="114"/>
      <c r="H89" s="31"/>
      <c r="I89" s="118"/>
      <c r="K89" s="92">
        <f t="shared" si="8"/>
        <v>3.0643004464999514E-3</v>
      </c>
      <c r="L89" s="92">
        <f t="shared" si="9"/>
        <v>0.26974189332680487</v>
      </c>
      <c r="M89" s="92">
        <f t="shared" si="10"/>
        <v>0.62704239420658259</v>
      </c>
      <c r="N89" s="92">
        <f t="shared" si="11"/>
        <v>1.0269628004752887</v>
      </c>
      <c r="O89" s="92">
        <f t="shared" si="12"/>
        <v>1.5007096650450884</v>
      </c>
      <c r="P89" s="1">
        <f t="shared" si="13"/>
        <v>33.600000000000122</v>
      </c>
      <c r="Q89" s="92">
        <f t="shared" si="7"/>
        <v>19.761904761904653</v>
      </c>
    </row>
    <row r="90" spans="1:17" ht="12.75" customHeight="1" x14ac:dyDescent="0.2">
      <c r="A90" s="114"/>
      <c r="B90" s="114"/>
      <c r="C90" s="21"/>
      <c r="D90" s="21"/>
      <c r="E90" s="21"/>
      <c r="F90" s="21"/>
      <c r="G90" s="21"/>
      <c r="H90" s="31"/>
      <c r="I90" s="117"/>
      <c r="K90" s="92">
        <f t="shared" si="8"/>
        <v>3.5295118284994946E-3</v>
      </c>
      <c r="L90" s="92">
        <f t="shared" si="9"/>
        <v>0.27452233028367745</v>
      </c>
      <c r="M90" s="92">
        <f t="shared" si="10"/>
        <v>0.63471197360014264</v>
      </c>
      <c r="N90" s="92">
        <f t="shared" si="11"/>
        <v>1.0371160131678689</v>
      </c>
      <c r="O90" s="92">
        <f t="shared" si="12"/>
        <v>1.513317798268075</v>
      </c>
      <c r="P90" s="1">
        <f t="shared" si="13"/>
        <v>33.700000000000124</v>
      </c>
      <c r="Q90" s="92">
        <f t="shared" si="7"/>
        <v>19.673590504450928</v>
      </c>
    </row>
    <row r="91" spans="1:17" ht="16.5" customHeight="1" x14ac:dyDescent="0.2">
      <c r="A91" s="237"/>
      <c r="B91" s="237"/>
      <c r="C91" s="272"/>
      <c r="D91" s="232"/>
      <c r="E91" s="232"/>
      <c r="F91" s="232"/>
      <c r="G91" s="232"/>
      <c r="H91" s="31"/>
      <c r="I91" s="117"/>
      <c r="K91" s="92">
        <f t="shared" si="8"/>
        <v>4.026375398657342E-3</v>
      </c>
      <c r="L91" s="92">
        <f t="shared" si="9"/>
        <v>0.2793328408713085</v>
      </c>
      <c r="M91" s="92">
        <f t="shared" si="10"/>
        <v>0.64240829088640194</v>
      </c>
      <c r="N91" s="92">
        <f t="shared" si="11"/>
        <v>1.0472918597538166</v>
      </c>
      <c r="O91" s="92">
        <f t="shared" si="12"/>
        <v>1.5259434931409663</v>
      </c>
      <c r="P91" s="1">
        <f t="shared" si="13"/>
        <v>33.800000000000125</v>
      </c>
      <c r="Q91" s="92">
        <f t="shared" si="7"/>
        <v>19.585798816567937</v>
      </c>
    </row>
    <row r="92" spans="1:17" ht="17.25" customHeight="1" x14ac:dyDescent="0.2">
      <c r="A92" s="237"/>
      <c r="B92" s="237"/>
      <c r="C92" s="272"/>
      <c r="D92" s="275"/>
      <c r="E92" s="273"/>
      <c r="F92" s="273"/>
      <c r="G92" s="273"/>
      <c r="H92" s="31"/>
      <c r="I92" s="117"/>
      <c r="K92" s="92">
        <f t="shared" si="8"/>
        <v>4.554669313526884E-3</v>
      </c>
      <c r="L92" s="92">
        <f t="shared" si="9"/>
        <v>0.28417319640347716</v>
      </c>
      <c r="M92" s="92">
        <f t="shared" si="10"/>
        <v>0.65013111488598407</v>
      </c>
      <c r="N92" s="92">
        <f t="shared" si="11"/>
        <v>1.0574901102648557</v>
      </c>
      <c r="O92" s="92">
        <f t="shared" si="12"/>
        <v>1.5385865249032291</v>
      </c>
      <c r="P92" s="1">
        <f t="shared" si="13"/>
        <v>33.900000000000126</v>
      </c>
      <c r="Q92" s="92">
        <f t="shared" si="7"/>
        <v>19.498525073746201</v>
      </c>
    </row>
    <row r="93" spans="1:17" ht="12.75" customHeight="1" x14ac:dyDescent="0.2">
      <c r="A93" s="237"/>
      <c r="B93" s="237"/>
      <c r="C93" s="272"/>
      <c r="D93" s="232"/>
      <c r="E93" s="232"/>
      <c r="F93" s="232"/>
      <c r="G93" s="232"/>
      <c r="H93" s="31"/>
      <c r="I93" s="1"/>
      <c r="K93" s="92">
        <f t="shared" si="8"/>
        <v>5.1141744712203596E-3</v>
      </c>
      <c r="L93" s="92">
        <f t="shared" si="9"/>
        <v>0.28904317091644161</v>
      </c>
      <c r="M93" s="92">
        <f t="shared" si="10"/>
        <v>0.65788021713981593</v>
      </c>
      <c r="N93" s="92">
        <f t="shared" si="11"/>
        <v>1.0677105374524045</v>
      </c>
      <c r="O93" s="92">
        <f t="shared" si="12"/>
        <v>1.5512466715081257</v>
      </c>
      <c r="P93" s="1">
        <f t="shared" si="13"/>
        <v>34.000000000000128</v>
      </c>
      <c r="Q93" s="92">
        <f t="shared" si="7"/>
        <v>19.411764705882241</v>
      </c>
    </row>
    <row r="94" spans="1:17" x14ac:dyDescent="0.2">
      <c r="A94" s="237"/>
      <c r="B94" s="237"/>
      <c r="C94" s="272"/>
      <c r="D94" s="275"/>
      <c r="E94" s="273"/>
      <c r="F94" s="273"/>
      <c r="G94" s="273"/>
      <c r="H94" s="31"/>
      <c r="I94" s="1"/>
      <c r="K94" s="92">
        <f t="shared" si="8"/>
        <v>5.7046744715820866E-3</v>
      </c>
      <c r="L94" s="92">
        <f t="shared" si="9"/>
        <v>0.29394254112905432</v>
      </c>
      <c r="M94" s="92">
        <f t="shared" si="10"/>
        <v>0.66565537186924206</v>
      </c>
      <c r="N94" s="92">
        <f t="shared" si="11"/>
        <v>1.0779529167476902</v>
      </c>
      <c r="O94" s="92">
        <f t="shared" si="12"/>
        <v>1.5639237135828341</v>
      </c>
      <c r="P94" s="1">
        <f t="shared" si="13"/>
        <v>34.100000000000129</v>
      </c>
      <c r="Q94" s="92">
        <f t="shared" si="7"/>
        <v>19.325513196480827</v>
      </c>
    </row>
    <row r="95" spans="1:17" x14ac:dyDescent="0.2">
      <c r="A95" s="237"/>
      <c r="B95" s="237"/>
      <c r="C95" s="272"/>
      <c r="D95" s="232"/>
      <c r="E95" s="21"/>
      <c r="F95" s="21"/>
      <c r="G95" s="21"/>
      <c r="H95" s="31"/>
      <c r="I95" s="1"/>
      <c r="K95" s="92">
        <f t="shared" si="8"/>
        <v>6.3259555770616028E-3</v>
      </c>
      <c r="L95" s="92">
        <f t="shared" si="9"/>
        <v>0.29887108640357801</v>
      </c>
      <c r="M95" s="92">
        <f t="shared" si="10"/>
        <v>0.67345635593683706</v>
      </c>
      <c r="N95" s="92">
        <f t="shared" si="11"/>
        <v>1.0882170262225663</v>
      </c>
      <c r="O95" s="92">
        <f t="shared" si="12"/>
        <v>1.5766174343892736</v>
      </c>
      <c r="P95" s="1">
        <f t="shared" si="13"/>
        <v>34.200000000000131</v>
      </c>
      <c r="Q95" s="92">
        <f t="shared" si="7"/>
        <v>19.239766081871235</v>
      </c>
    </row>
    <row r="96" spans="1:17" x14ac:dyDescent="0.2">
      <c r="A96" s="237"/>
      <c r="B96" s="237"/>
      <c r="C96" s="272"/>
      <c r="D96" s="103"/>
      <c r="E96" s="273"/>
      <c r="F96" s="30"/>
      <c r="G96" s="30"/>
      <c r="H96" s="31"/>
      <c r="I96" s="1"/>
      <c r="K96" s="92">
        <f t="shared" si="8"/>
        <v>6.9778066742724803E-3</v>
      </c>
      <c r="L96" s="92">
        <f t="shared" si="9"/>
        <v>0.30382858870718499</v>
      </c>
      <c r="M96" s="92">
        <f t="shared" si="10"/>
        <v>0.68128294880790397</v>
      </c>
      <c r="N96" s="92">
        <f t="shared" si="11"/>
        <v>1.0985026465510057</v>
      </c>
      <c r="O96" s="92">
        <f t="shared" si="12"/>
        <v>1.5893276197856065</v>
      </c>
      <c r="P96" s="1">
        <f t="shared" si="13"/>
        <v>34.300000000000132</v>
      </c>
      <c r="Q96" s="92">
        <f t="shared" si="7"/>
        <v>19.154518950437204</v>
      </c>
    </row>
    <row r="97" spans="1:17" ht="12.75" customHeight="1" x14ac:dyDescent="0.2">
      <c r="A97" s="31"/>
      <c r="B97" s="32"/>
      <c r="C97" s="107"/>
      <c r="D97" s="24"/>
      <c r="E97" s="107"/>
      <c r="F97" s="107"/>
      <c r="G97" s="107"/>
      <c r="H97" s="31"/>
      <c r="I97" s="1"/>
      <c r="K97" s="92">
        <f t="shared" si="8"/>
        <v>7.6600192362228344E-3</v>
      </c>
      <c r="L97" s="92">
        <f t="shared" si="9"/>
        <v>0.30881483257412951</v>
      </c>
      <c r="M97" s="92">
        <f t="shared" si="10"/>
        <v>0.68913493251264213</v>
      </c>
      <c r="N97" s="92">
        <f t="shared" si="11"/>
        <v>1.1088095609712723</v>
      </c>
      <c r="O97" s="92">
        <f t="shared" si="12"/>
        <v>1.6020540581884168</v>
      </c>
      <c r="P97" s="1">
        <f t="shared" si="13"/>
        <v>34.400000000000134</v>
      </c>
      <c r="Q97" s="92">
        <f t="shared" si="7"/>
        <v>19.069767441860353</v>
      </c>
    </row>
    <row r="98" spans="1:17" ht="12.75" customHeight="1" x14ac:dyDescent="0.2">
      <c r="A98" s="34"/>
      <c r="B98" s="31"/>
      <c r="C98" s="30"/>
      <c r="D98" s="21"/>
      <c r="E98" s="21"/>
      <c r="F98" s="21"/>
      <c r="G98" s="21"/>
      <c r="H98" s="31"/>
      <c r="I98" s="1"/>
      <c r="K98" s="92">
        <f t="shared" si="8"/>
        <v>8.3723872852042337E-3</v>
      </c>
      <c r="L98" s="92">
        <f t="shared" si="9"/>
        <v>0.31382960506857882</v>
      </c>
      <c r="M98" s="92">
        <f t="shared" si="10"/>
        <v>0.69701209160897826</v>
      </c>
      <c r="N98" s="92">
        <f t="shared" si="11"/>
        <v>1.1191375552487524</v>
      </c>
      <c r="O98" s="92">
        <f t="shared" si="12"/>
        <v>1.6147965405355487</v>
      </c>
      <c r="P98" s="1">
        <f t="shared" si="13"/>
        <v>34.500000000000135</v>
      </c>
      <c r="Q98" s="92">
        <f t="shared" si="7"/>
        <v>18.985507246376699</v>
      </c>
    </row>
    <row r="99" spans="1:17" s="119" customFormat="1" ht="17.25" customHeight="1" x14ac:dyDescent="0.2">
      <c r="A99" s="114"/>
      <c r="B99" s="114"/>
      <c r="C99" s="114"/>
      <c r="D99" s="30"/>
      <c r="E99" s="30"/>
      <c r="F99" s="30"/>
      <c r="G99" s="30"/>
      <c r="H99" s="31"/>
      <c r="I99" s="1"/>
      <c r="J99" s="1"/>
      <c r="K99" s="92">
        <f t="shared" si="8"/>
        <v>9.1147073563250299E-3</v>
      </c>
      <c r="L99" s="92">
        <f t="shared" si="9"/>
        <v>0.31887269574808619</v>
      </c>
      <c r="M99" s="92">
        <f t="shared" si="10"/>
        <v>0.70491421314603597</v>
      </c>
      <c r="N99" s="92">
        <f t="shared" si="11"/>
        <v>1.1294864176394219</v>
      </c>
      <c r="O99" s="92">
        <f t="shared" si="12"/>
        <v>1.6275548602495831</v>
      </c>
      <c r="P99" s="1">
        <f t="shared" si="13"/>
        <v>34.600000000000136</v>
      </c>
      <c r="Q99" s="92">
        <f t="shared" si="7"/>
        <v>18.901734104046128</v>
      </c>
    </row>
    <row r="100" spans="1:17" s="14" customFormat="1" x14ac:dyDescent="0.2">
      <c r="A100" s="114"/>
      <c r="B100" s="114"/>
      <c r="C100" s="114"/>
      <c r="D100" s="30"/>
      <c r="E100" s="30"/>
      <c r="F100" s="30"/>
      <c r="G100" s="30"/>
      <c r="H100" s="31"/>
      <c r="I100" s="1"/>
      <c r="J100" s="119"/>
      <c r="K100" s="92">
        <f t="shared" si="8"/>
        <v>9.8867784616757364E-3</v>
      </c>
      <c r="L100" s="92">
        <f t="shared" si="9"/>
        <v>0.32394389662769807</v>
      </c>
      <c r="M100" s="92">
        <f t="shared" si="10"/>
        <v>0.71284108662823997</v>
      </c>
      <c r="N100" s="92">
        <f t="shared" si="11"/>
        <v>1.139855938853954</v>
      </c>
      <c r="O100" s="92">
        <f t="shared" si="12"/>
        <v>1.640328813201952</v>
      </c>
      <c r="P100" s="1">
        <f t="shared" si="13"/>
        <v>34.700000000000138</v>
      </c>
      <c r="Q100" s="92">
        <f t="shared" si="7"/>
        <v>18.818443804034466</v>
      </c>
    </row>
    <row r="101" spans="1:17" s="14" customFormat="1" x14ac:dyDescent="0.2">
      <c r="A101" s="115"/>
      <c r="B101" s="115"/>
      <c r="C101" s="115"/>
      <c r="D101" s="65"/>
      <c r="E101" s="65"/>
      <c r="F101" s="65"/>
      <c r="G101" s="65"/>
      <c r="H101" s="31"/>
      <c r="J101" s="1"/>
      <c r="K101" s="92">
        <f t="shared" si="8"/>
        <v>1.0688402055113498E-2</v>
      </c>
      <c r="L101" s="92">
        <f t="shared" si="9"/>
        <v>0.32904300214467852</v>
      </c>
      <c r="M101" s="92">
        <f t="shared" si="10"/>
        <v>0.72079250398003936</v>
      </c>
      <c r="N101" s="92">
        <f t="shared" si="11"/>
        <v>1.1502459120224409</v>
      </c>
      <c r="O101" s="92">
        <f t="shared" si="12"/>
        <v>1.6531181976776681</v>
      </c>
      <c r="P101" s="1">
        <f t="shared" si="13"/>
        <v>34.800000000000139</v>
      </c>
      <c r="Q101" s="92">
        <f t="shared" si="7"/>
        <v>18.735632183907931</v>
      </c>
    </row>
    <row r="102" spans="1:17" s="14" customFormat="1" x14ac:dyDescent="0.2">
      <c r="A102" s="31"/>
      <c r="B102" s="31"/>
      <c r="C102" s="107"/>
      <c r="D102" s="24"/>
      <c r="E102" s="107"/>
      <c r="F102" s="24"/>
      <c r="G102" s="24"/>
      <c r="H102" s="31"/>
      <c r="J102" s="1"/>
      <c r="K102" s="92">
        <f t="shared" si="8"/>
        <v>1.1519381997653367E-2</v>
      </c>
      <c r="L102" s="92">
        <f t="shared" si="9"/>
        <v>0.33416980912384225</v>
      </c>
      <c r="M102" s="92">
        <f t="shared" si="10"/>
        <v>0.72876825951123803</v>
      </c>
      <c r="N102" s="92">
        <f t="shared" si="11"/>
        <v>1.1606561326597256</v>
      </c>
      <c r="O102" s="92">
        <f t="shared" si="12"/>
        <v>1.6659228143406648</v>
      </c>
      <c r="P102" s="1">
        <f t="shared" si="13"/>
        <v>34.900000000000141</v>
      </c>
      <c r="Q102" s="92">
        <f t="shared" si="7"/>
        <v>18.653295128939714</v>
      </c>
    </row>
    <row r="103" spans="1:17" s="14" customFormat="1" x14ac:dyDescent="0.2">
      <c r="A103" s="31"/>
      <c r="B103" s="31"/>
      <c r="C103" s="107"/>
      <c r="D103" s="24"/>
      <c r="E103" s="107"/>
      <c r="F103" s="24"/>
      <c r="G103" s="24"/>
      <c r="H103" s="31"/>
      <c r="J103" s="1"/>
      <c r="K103" s="92">
        <f t="shared" si="8"/>
        <v>1.2379524523453799E-2</v>
      </c>
      <c r="L103" s="92">
        <f t="shared" si="9"/>
        <v>0.3393241167434789</v>
      </c>
      <c r="M103" s="92">
        <f t="shared" si="10"/>
        <v>0.73676814988291506</v>
      </c>
      <c r="N103" s="92">
        <f t="shared" si="11"/>
        <v>1.1710863986313234</v>
      </c>
      <c r="O103" s="92">
        <f t="shared" si="12"/>
        <v>1.6787424661997243</v>
      </c>
      <c r="P103" s="1">
        <f t="shared" si="13"/>
        <v>35.000000000000142</v>
      </c>
      <c r="Q103" s="92">
        <f t="shared" si="7"/>
        <v>18.571428571428456</v>
      </c>
    </row>
    <row r="104" spans="1:17" s="14" customFormat="1" ht="12.75" customHeight="1" x14ac:dyDescent="0.2">
      <c r="A104" s="31"/>
      <c r="B104" s="31"/>
      <c r="C104" s="107"/>
      <c r="D104" s="24"/>
      <c r="E104" s="107"/>
      <c r="F104" s="24"/>
      <c r="G104" s="24"/>
      <c r="H104" s="31"/>
      <c r="I104" s="117"/>
      <c r="J104" s="1"/>
      <c r="K104" s="92">
        <f t="shared" si="8"/>
        <v>1.3268638206385151E-2</v>
      </c>
      <c r="L104" s="92">
        <f t="shared" si="9"/>
        <v>0.34450572650186223</v>
      </c>
      <c r="M104" s="92">
        <f t="shared" si="10"/>
        <v>0.74479197407393449</v>
      </c>
      <c r="N104" s="92">
        <f t="shared" si="11"/>
        <v>1.1815365101199282</v>
      </c>
      <c r="O104" s="92">
        <f t="shared" si="12"/>
        <v>1.6915769585749931</v>
      </c>
      <c r="P104" s="1">
        <f t="shared" si="13"/>
        <v>35.100000000000144</v>
      </c>
      <c r="Q104" s="92">
        <f t="shared" si="7"/>
        <v>18.490028490028372</v>
      </c>
    </row>
    <row r="105" spans="1:17" s="14" customFormat="1" x14ac:dyDescent="0.2">
      <c r="A105" s="31"/>
      <c r="B105" s="31"/>
      <c r="C105" s="107"/>
      <c r="D105" s="24"/>
      <c r="E105" s="107"/>
      <c r="F105" s="24"/>
      <c r="G105" s="24"/>
      <c r="H105" s="31"/>
      <c r="I105" s="117"/>
      <c r="J105" s="1"/>
      <c r="K105" s="92">
        <f t="shared" si="8"/>
        <v>1.4186533927169285E-2</v>
      </c>
      <c r="L105" s="92">
        <f t="shared" si="9"/>
        <v>0.34971444218432934</v>
      </c>
      <c r="M105" s="92">
        <f t="shared" si="10"/>
        <v>0.75283953334801945</v>
      </c>
      <c r="N105" s="92">
        <f t="shared" si="11"/>
        <v>1.1920062695924916</v>
      </c>
      <c r="O105" s="92">
        <f t="shared" si="12"/>
        <v>1.704426099065067</v>
      </c>
      <c r="P105" s="1">
        <f t="shared" si="13"/>
        <v>35.200000000000145</v>
      </c>
      <c r="Q105" s="92">
        <f t="shared" si="7"/>
        <v>18.409090909090793</v>
      </c>
    </row>
    <row r="106" spans="1:17" s="14" customFormat="1" ht="12.75" customHeight="1" x14ac:dyDescent="0.2">
      <c r="A106" s="31"/>
      <c r="B106" s="31"/>
      <c r="C106" s="107"/>
      <c r="D106" s="24"/>
      <c r="E106" s="107"/>
      <c r="F106" s="24"/>
      <c r="G106" s="24"/>
      <c r="H106" s="31"/>
      <c r="I106" s="117"/>
      <c r="J106" s="1"/>
      <c r="K106" s="92">
        <f t="shared" si="8"/>
        <v>1.5133024841078918E-2</v>
      </c>
      <c r="L106" s="92">
        <f t="shared" si="9"/>
        <v>0.35495006983091987</v>
      </c>
      <c r="M106" s="92">
        <f t="shared" si="10"/>
        <v>0.76091063122139024</v>
      </c>
      <c r="N106" s="92">
        <f t="shared" si="11"/>
        <v>1.2024954817678586</v>
      </c>
      <c r="O106" s="92">
        <f t="shared" si="12"/>
        <v>1.7172896975146363</v>
      </c>
      <c r="P106" s="1">
        <f t="shared" si="13"/>
        <v>35.300000000000146</v>
      </c>
      <c r="Q106" s="92">
        <f t="shared" si="7"/>
        <v>18.328611898016881</v>
      </c>
    </row>
    <row r="107" spans="1:17" s="14" customFormat="1" x14ac:dyDescent="0.2">
      <c r="A107" s="31"/>
      <c r="B107" s="31"/>
      <c r="C107" s="107"/>
      <c r="D107" s="24"/>
      <c r="E107" s="107"/>
      <c r="F107" s="24"/>
      <c r="G107" s="24"/>
      <c r="H107" s="31"/>
      <c r="I107" s="117"/>
      <c r="J107" s="1"/>
      <c r="K107" s="92">
        <f t="shared" si="8"/>
        <v>1.6107926346185821E-2</v>
      </c>
      <c r="L107" s="92">
        <f t="shared" si="9"/>
        <v>0.36021241770456386</v>
      </c>
      <c r="M107" s="92">
        <f t="shared" si="10"/>
        <v>0.76900507343094926</v>
      </c>
      <c r="N107" s="92">
        <f t="shared" si="11"/>
        <v>1.2130039535849555</v>
      </c>
      <c r="O107" s="92">
        <f t="shared" si="12"/>
        <v>1.7301675659826801</v>
      </c>
      <c r="P107" s="1">
        <f t="shared" si="13"/>
        <v>35.400000000000148</v>
      </c>
      <c r="Q107" s="92">
        <f t="shared" si="7"/>
        <v>18.24858757062135</v>
      </c>
    </row>
    <row r="108" spans="1:17" s="14" customFormat="1" x14ac:dyDescent="0.2">
      <c r="A108" s="31"/>
      <c r="B108" s="31"/>
      <c r="C108" s="107"/>
      <c r="D108" s="24"/>
      <c r="E108" s="107"/>
      <c r="F108" s="24"/>
      <c r="G108" s="24"/>
      <c r="H108" s="31"/>
      <c r="I108" s="117"/>
      <c r="J108" s="1"/>
      <c r="K108" s="92">
        <f t="shared" si="8"/>
        <v>1.7111056052146592E-2</v>
      </c>
      <c r="L108" s="92">
        <f t="shared" si="9"/>
        <v>0.36550129625980571</v>
      </c>
      <c r="M108" s="92">
        <f t="shared" si="10"/>
        <v>0.77712266790300299</v>
      </c>
      <c r="N108" s="92">
        <f t="shared" si="11"/>
        <v>1.2235314941715076</v>
      </c>
      <c r="O108" s="92">
        <f t="shared" si="12"/>
        <v>1.7430595187111924</v>
      </c>
      <c r="P108" s="1">
        <f t="shared" si="13"/>
        <v>35.500000000000149</v>
      </c>
      <c r="Q108" s="92">
        <f t="shared" si="7"/>
        <v>18.169014084506923</v>
      </c>
    </row>
    <row r="109" spans="1:17" s="14" customFormat="1" x14ac:dyDescent="0.2">
      <c r="A109" s="31"/>
      <c r="B109" s="31"/>
      <c r="C109" s="107"/>
      <c r="D109" s="24"/>
      <c r="E109" s="107"/>
      <c r="F109" s="24"/>
      <c r="G109" s="24"/>
      <c r="H109" s="31"/>
      <c r="I109" s="117"/>
      <c r="J109" s="1"/>
      <c r="K109" s="92">
        <f t="shared" si="8"/>
        <v>1.814223374951645E-2</v>
      </c>
      <c r="L109" s="92">
        <f t="shared" si="9"/>
        <v>0.3708165181120579</v>
      </c>
      <c r="M109" s="92">
        <f t="shared" si="10"/>
        <v>0.78526322472251431</v>
      </c>
      <c r="N109" s="92">
        <f t="shared" si="11"/>
        <v>1.2340779148132965</v>
      </c>
      <c r="O109" s="92">
        <f t="shared" si="12"/>
        <v>1.7559653720944464</v>
      </c>
      <c r="P109" s="1">
        <f t="shared" si="13"/>
        <v>35.600000000000151</v>
      </c>
      <c r="Q109" s="92">
        <f t="shared" si="7"/>
        <v>18.089887640449319</v>
      </c>
    </row>
    <row r="110" spans="1:17" s="14" customFormat="1" x14ac:dyDescent="0.2">
      <c r="A110" s="31"/>
      <c r="B110" s="31"/>
      <c r="C110" s="107"/>
      <c r="D110" s="24"/>
      <c r="E110" s="107"/>
      <c r="F110" s="24"/>
      <c r="G110" s="24"/>
      <c r="H110" s="31"/>
      <c r="I110" s="117"/>
      <c r="J110" s="1"/>
      <c r="K110" s="92">
        <f t="shared" si="8"/>
        <v>1.9201281379579396E-2</v>
      </c>
      <c r="L110" s="92">
        <f t="shared" si="9"/>
        <v>0.37615789800736971</v>
      </c>
      <c r="M110" s="92">
        <f t="shared" si="10"/>
        <v>0.7934265561028665</v>
      </c>
      <c r="N110" s="92">
        <f t="shared" si="11"/>
        <v>1.2446430289239223</v>
      </c>
      <c r="O110" s="92">
        <f t="shared" si="12"/>
        <v>1.7688849446487644</v>
      </c>
      <c r="P110" s="1">
        <f t="shared" si="13"/>
        <v>35.700000000000152</v>
      </c>
      <c r="Q110" s="92">
        <f t="shared" si="7"/>
        <v>18.011204481792596</v>
      </c>
    </row>
    <row r="111" spans="1:17" s="14" customFormat="1" x14ac:dyDescent="0.2">
      <c r="A111" s="31"/>
      <c r="B111" s="31"/>
      <c r="C111" s="107"/>
      <c r="D111" s="24"/>
      <c r="E111" s="107"/>
      <c r="F111" s="24"/>
      <c r="G111" s="24"/>
      <c r="H111" s="31"/>
      <c r="I111" s="117"/>
      <c r="J111" s="1"/>
      <c r="K111" s="92">
        <f t="shared" si="8"/>
        <v>2.0288023004685646E-2</v>
      </c>
      <c r="L111" s="92">
        <f t="shared" si="9"/>
        <v>0.38152525279270272</v>
      </c>
      <c r="M111" s="92">
        <f t="shared" si="10"/>
        <v>0.80161247635613742</v>
      </c>
      <c r="N111" s="92">
        <f t="shared" si="11"/>
        <v>1.2552266520150797</v>
      </c>
      <c r="O111" s="92">
        <f t="shared" si="12"/>
        <v>1.7818180569828022</v>
      </c>
      <c r="P111" s="1">
        <f t="shared" si="13"/>
        <v>35.800000000000153</v>
      </c>
      <c r="Q111" s="92">
        <f t="shared" si="7"/>
        <v>17.932960893854627</v>
      </c>
    </row>
    <row r="112" spans="1:17" s="14" customFormat="1" x14ac:dyDescent="0.2">
      <c r="A112" s="31"/>
      <c r="B112" s="31"/>
      <c r="C112" s="107"/>
      <c r="D112" s="24"/>
      <c r="E112" s="107"/>
      <c r="F112" s="24"/>
      <c r="G112" s="24"/>
      <c r="H112" s="31"/>
      <c r="I112" s="117"/>
      <c r="K112" s="92">
        <f t="shared" si="8"/>
        <v>2.1402284779085998E-2</v>
      </c>
      <c r="L112" s="92">
        <f t="shared" si="9"/>
        <v>0.38691840138670408</v>
      </c>
      <c r="M112" s="92">
        <f t="shared" si="10"/>
        <v>0.80982080186387151</v>
      </c>
      <c r="N112" s="92">
        <f t="shared" si="11"/>
        <v>1.2658286016673266</v>
      </c>
      <c r="O112" s="92">
        <f t="shared" si="12"/>
        <v>1.7947645317683245</v>
      </c>
      <c r="P112" s="1">
        <f t="shared" si="13"/>
        <v>35.900000000000155</v>
      </c>
      <c r="Q112" s="92">
        <f t="shared" si="7"/>
        <v>17.8551532033425</v>
      </c>
    </row>
    <row r="113" spans="1:17" s="14" customFormat="1" x14ac:dyDescent="0.2">
      <c r="A113" s="31"/>
      <c r="B113" s="31"/>
      <c r="C113" s="107"/>
      <c r="D113" s="24"/>
      <c r="E113" s="107"/>
      <c r="F113" s="24"/>
      <c r="G113" s="24"/>
      <c r="H113" s="31"/>
      <c r="I113" s="117"/>
      <c r="K113" s="92">
        <f t="shared" si="8"/>
        <v>2.2543894920253764E-2</v>
      </c>
      <c r="L113" s="92">
        <f t="shared" si="9"/>
        <v>0.39233716475096631</v>
      </c>
      <c r="M113" s="92">
        <f t="shared" si="10"/>
        <v>0.81805135104833659</v>
      </c>
      <c r="N113" s="92">
        <f t="shared" si="11"/>
        <v>1.2764486975013452</v>
      </c>
      <c r="O113" s="92">
        <f t="shared" si="12"/>
        <v>1.8077241937114743</v>
      </c>
      <c r="P113" s="1">
        <f t="shared" si="13"/>
        <v>36.000000000000156</v>
      </c>
      <c r="Q113" s="92">
        <f t="shared" si="7"/>
        <v>17.777777777777658</v>
      </c>
    </row>
    <row r="114" spans="1:17" s="14" customFormat="1" x14ac:dyDescent="0.2">
      <c r="A114" s="31"/>
      <c r="B114" s="31"/>
      <c r="C114" s="107"/>
      <c r="D114" s="24"/>
      <c r="E114" s="107"/>
      <c r="F114" s="24"/>
      <c r="G114" s="24"/>
      <c r="H114" s="31"/>
      <c r="I114" s="117"/>
      <c r="K114" s="92">
        <f t="shared" si="8"/>
        <v>2.3712683680684309E-2</v>
      </c>
      <c r="L114" s="92">
        <f t="shared" si="9"/>
        <v>0.39778136586176499</v>
      </c>
      <c r="M114" s="92">
        <f t="shared" si="10"/>
        <v>0.82630394434425725</v>
      </c>
      <c r="N114" s="92">
        <f t="shared" si="11"/>
        <v>1.2870867611496759</v>
      </c>
      <c r="O114" s="92">
        <f t="shared" si="12"/>
        <v>1.8206968695245138</v>
      </c>
      <c r="P114" s="1">
        <f t="shared" si="13"/>
        <v>36.100000000000158</v>
      </c>
      <c r="Q114" s="92">
        <f t="shared" si="7"/>
        <v>17.700831024930626</v>
      </c>
    </row>
    <row r="115" spans="1:17" s="14" customFormat="1" x14ac:dyDescent="0.2">
      <c r="A115" s="31"/>
      <c r="B115" s="31"/>
      <c r="C115" s="107"/>
      <c r="D115" s="24"/>
      <c r="E115" s="107"/>
      <c r="F115" s="24"/>
      <c r="G115" s="24"/>
      <c r="H115" s="31"/>
      <c r="I115" s="117"/>
      <c r="K115" s="92">
        <f t="shared" si="8"/>
        <v>2.4908483320163332E-2</v>
      </c>
      <c r="L115" s="92">
        <f t="shared" si="9"/>
        <v>0.40325082968226361</v>
      </c>
      <c r="M115" s="92">
        <f t="shared" si="10"/>
        <v>0.83457840417102014</v>
      </c>
      <c r="N115" s="92">
        <f t="shared" si="11"/>
        <v>1.2977426162289185</v>
      </c>
      <c r="O115" s="92">
        <f t="shared" si="12"/>
        <v>1.8336823878980324</v>
      </c>
      <c r="P115" s="1">
        <f t="shared" si="13"/>
        <v>36.200000000000159</v>
      </c>
      <c r="Q115" s="92">
        <f t="shared" si="7"/>
        <v>17.624309392265072</v>
      </c>
    </row>
    <row r="116" spans="1:17" s="14" customFormat="1" ht="12.75" customHeight="1" x14ac:dyDescent="0.2">
      <c r="A116" s="31"/>
      <c r="B116" s="31"/>
      <c r="C116" s="107"/>
      <c r="D116" s="24"/>
      <c r="E116" s="107"/>
      <c r="F116" s="24"/>
      <c r="G116" s="24"/>
      <c r="H116" s="31"/>
      <c r="I116" s="117"/>
      <c r="K116" s="92">
        <f t="shared" si="8"/>
        <v>2.6131128078495457E-2</v>
      </c>
      <c r="L116" s="92">
        <f t="shared" si="9"/>
        <v>0.40874538313518172</v>
      </c>
      <c r="M116" s="92">
        <f t="shared" si="10"/>
        <v>0.84287455490533825</v>
      </c>
      <c r="N116" s="92">
        <f t="shared" si="11"/>
        <v>1.3084160883124019</v>
      </c>
      <c r="O116" s="92">
        <f t="shared" si="12"/>
        <v>1.846680579473627</v>
      </c>
      <c r="P116" s="1">
        <f t="shared" si="13"/>
        <v>36.300000000000161</v>
      </c>
      <c r="Q116" s="92">
        <f t="shared" si="7"/>
        <v>17.548209366391063</v>
      </c>
    </row>
    <row r="117" spans="1:17" s="14" customFormat="1" x14ac:dyDescent="0.2">
      <c r="A117" s="31"/>
      <c r="B117" s="31"/>
      <c r="C117" s="107"/>
      <c r="D117" s="24"/>
      <c r="E117" s="107"/>
      <c r="F117" s="24"/>
      <c r="G117" s="24"/>
      <c r="H117" s="31"/>
      <c r="I117" s="117"/>
      <c r="K117" s="92">
        <f t="shared" si="8"/>
        <v>2.7380454148682534E-2</v>
      </c>
      <c r="L117" s="92">
        <f t="shared" si="9"/>
        <v>0.4142648550759081</v>
      </c>
      <c r="M117" s="92">
        <f t="shared" si="10"/>
        <v>0.85119222285436147</v>
      </c>
      <c r="N117" s="92">
        <f t="shared" si="11"/>
        <v>1.3191070049032922</v>
      </c>
      <c r="O117" s="92">
        <f t="shared" si="12"/>
        <v>1.8596912768170135</v>
      </c>
      <c r="P117" s="1">
        <f t="shared" si="13"/>
        <v>36.400000000000162</v>
      </c>
      <c r="Q117" s="92">
        <f t="shared" si="7"/>
        <v>17.47252747252735</v>
      </c>
    </row>
    <row r="118" spans="1:17" s="14" customFormat="1" ht="12.75" customHeight="1" x14ac:dyDescent="0.2">
      <c r="A118" s="31"/>
      <c r="B118" s="31"/>
      <c r="C118" s="107"/>
      <c r="D118" s="24"/>
      <c r="E118" s="107"/>
      <c r="F118" s="24"/>
      <c r="G118" s="24"/>
      <c r="H118" s="31"/>
      <c r="I118" s="117"/>
      <c r="K118" s="92">
        <f t="shared" si="8"/>
        <v>2.8656299650545135E-2</v>
      </c>
      <c r="L118" s="92">
        <f t="shared" si="9"/>
        <v>0.41980907626606107</v>
      </c>
      <c r="M118" s="92">
        <f t="shared" si="10"/>
        <v>0.85953123622923522</v>
      </c>
      <c r="N118" s="92">
        <f t="shared" si="11"/>
        <v>1.3298151954081514</v>
      </c>
      <c r="O118" s="92">
        <f t="shared" si="12"/>
        <v>1.8727143143915965</v>
      </c>
      <c r="P118" s="1">
        <f t="shared" si="13"/>
        <v>36.500000000000163</v>
      </c>
      <c r="Q118" s="92">
        <f t="shared" si="7"/>
        <v>17.397260273972481</v>
      </c>
    </row>
    <row r="119" spans="1:17" s="14" customFormat="1" x14ac:dyDescent="0.2">
      <c r="A119" s="31"/>
      <c r="B119" s="31"/>
      <c r="C119" s="107"/>
      <c r="D119" s="24"/>
      <c r="E119" s="107"/>
      <c r="F119" s="24"/>
      <c r="G119" s="24"/>
      <c r="H119" s="31"/>
      <c r="I119" s="117"/>
      <c r="K119" s="92">
        <f t="shared" si="8"/>
        <v>2.9958504604777305E-2</v>
      </c>
      <c r="L119" s="92">
        <f t="shared" si="9"/>
        <v>0.425377879347479</v>
      </c>
      <c r="M119" s="92">
        <f t="shared" si="10"/>
        <v>0.86789142511908846</v>
      </c>
      <c r="N119" s="92">
        <f t="shared" si="11"/>
        <v>1.3405404911109282</v>
      </c>
      <c r="O119" s="92">
        <f t="shared" si="12"/>
        <v>1.8857495285324655</v>
      </c>
      <c r="P119" s="1">
        <f t="shared" si="13"/>
        <v>36.600000000000165</v>
      </c>
      <c r="Q119" s="92">
        <f t="shared" si="7"/>
        <v>17.322404371584575</v>
      </c>
    </row>
    <row r="120" spans="1:17" s="14" customFormat="1" x14ac:dyDescent="0.2">
      <c r="A120" s="31"/>
      <c r="B120" s="31"/>
      <c r="C120" s="107"/>
      <c r="D120" s="24"/>
      <c r="E120" s="107"/>
      <c r="F120" s="24"/>
      <c r="G120" s="24"/>
      <c r="H120" s="31"/>
      <c r="I120" s="117"/>
      <c r="K120" s="92">
        <f t="shared" si="8"/>
        <v>3.1286910907426732E-2</v>
      </c>
      <c r="L120" s="92">
        <f t="shared" si="9"/>
        <v>0.43097109881663759</v>
      </c>
      <c r="M120" s="92">
        <f t="shared" si="10"/>
        <v>0.87627262146544682</v>
      </c>
      <c r="N120" s="92">
        <f t="shared" si="11"/>
        <v>1.3512827251473707</v>
      </c>
      <c r="O120" s="92">
        <f t="shared" si="12"/>
        <v>1.8987967574208151</v>
      </c>
      <c r="P120" s="1">
        <f t="shared" si="13"/>
        <v>36.700000000000166</v>
      </c>
      <c r="Q120" s="92">
        <f t="shared" si="7"/>
        <v>17.247956403269633</v>
      </c>
    </row>
    <row r="121" spans="1:17" s="14" customFormat="1" x14ac:dyDescent="0.2">
      <c r="A121" s="31"/>
      <c r="B121" s="31"/>
      <c r="C121" s="107"/>
      <c r="D121" s="24"/>
      <c r="E121" s="107"/>
      <c r="F121" s="24"/>
      <c r="G121" s="24"/>
      <c r="H121" s="31"/>
      <c r="I121" s="117"/>
      <c r="K121" s="92">
        <f t="shared" si="8"/>
        <v>3.2641362304792712E-2</v>
      </c>
      <c r="L121" s="92">
        <f t="shared" si="9"/>
        <v>0.43658857099948389</v>
      </c>
      <c r="M121" s="92">
        <f t="shared" si="10"/>
        <v>0.88467465903706788</v>
      </c>
      <c r="N121" s="92">
        <f t="shared" si="11"/>
        <v>1.3620417324798584</v>
      </c>
      <c r="O121" s="92">
        <f t="shared" si="12"/>
        <v>1.9118558410587874</v>
      </c>
      <c r="P121" s="1">
        <f t="shared" si="13"/>
        <v>36.800000000000168</v>
      </c>
      <c r="Q121" s="92">
        <f t="shared" si="7"/>
        <v>17.173913043478137</v>
      </c>
    </row>
    <row r="122" spans="1:17" s="14" customFormat="1" x14ac:dyDescent="0.2">
      <c r="A122" s="31"/>
      <c r="B122" s="31"/>
      <c r="C122" s="107"/>
      <c r="D122" s="24"/>
      <c r="E122" s="107"/>
      <c r="F122" s="24"/>
      <c r="G122" s="24"/>
      <c r="H122" s="31"/>
      <c r="I122" s="117"/>
      <c r="K122" s="92">
        <f t="shared" si="8"/>
        <v>3.4021704368732975E-2</v>
      </c>
      <c r="L122" s="92">
        <f t="shared" si="9"/>
        <v>0.4422301340266791</v>
      </c>
      <c r="M122" s="92">
        <f t="shared" si="10"/>
        <v>0.89309737340517814</v>
      </c>
      <c r="N122" s="92">
        <f t="shared" si="11"/>
        <v>1.3728173498726446</v>
      </c>
      <c r="O122" s="92">
        <f t="shared" si="12"/>
        <v>1.9249266212447176</v>
      </c>
      <c r="P122" s="1">
        <f t="shared" si="13"/>
        <v>36.900000000000169</v>
      </c>
      <c r="Q122" s="92">
        <f t="shared" si="7"/>
        <v>17.100271002709903</v>
      </c>
    </row>
    <row r="123" spans="1:17" s="14" customFormat="1" x14ac:dyDescent="0.2">
      <c r="A123" s="31"/>
      <c r="B123" s="31"/>
      <c r="C123" s="107"/>
      <c r="D123" s="24"/>
      <c r="E123" s="107"/>
      <c r="F123" s="24"/>
      <c r="G123" s="24"/>
      <c r="H123" s="31"/>
      <c r="I123" s="117"/>
      <c r="K123" s="92">
        <f t="shared" si="8"/>
        <v>3.542778447237286E-2</v>
      </c>
      <c r="L123" s="92">
        <f t="shared" si="9"/>
        <v>0.44789562780924436</v>
      </c>
      <c r="M123" s="92">
        <f t="shared" si="10"/>
        <v>0.90154060191911711</v>
      </c>
      <c r="N123" s="92">
        <f t="shared" si="11"/>
        <v>1.383609415867499</v>
      </c>
      <c r="O123" s="92">
        <f t="shared" si="12"/>
        <v>1.9380089415487864</v>
      </c>
      <c r="P123" s="1">
        <f t="shared" si="13"/>
        <v>37.000000000000171</v>
      </c>
      <c r="Q123" s="92">
        <f t="shared" si="7"/>
        <v>17.027027027026904</v>
      </c>
    </row>
    <row r="124" spans="1:17" s="14" customFormat="1" x14ac:dyDescent="0.2">
      <c r="A124" s="1"/>
      <c r="B124" s="1"/>
      <c r="C124" s="26"/>
      <c r="D124" s="27"/>
      <c r="E124" s="26"/>
      <c r="F124" s="27"/>
      <c r="G124" s="27"/>
      <c r="H124" s="1"/>
      <c r="I124" s="117"/>
      <c r="K124" s="92">
        <f t="shared" si="8"/>
        <v>3.6859451766208327E-2</v>
      </c>
      <c r="L124" s="92">
        <f t="shared" si="9"/>
        <v>0.45358489401459867</v>
      </c>
      <c r="M124" s="92">
        <f t="shared" si="10"/>
        <v>0.91000418368237457</v>
      </c>
      <c r="N124" s="92">
        <f t="shared" si="11"/>
        <v>1.3944177707597427</v>
      </c>
      <c r="O124" s="92">
        <f t="shared" si="12"/>
        <v>1.9511026472890638</v>
      </c>
      <c r="P124" s="1">
        <f t="shared" si="13"/>
        <v>37.100000000000172</v>
      </c>
      <c r="Q124" s="92">
        <f t="shared" si="7"/>
        <v>16.954177897573999</v>
      </c>
    </row>
    <row r="125" spans="1:17" s="14" customFormat="1" x14ac:dyDescent="0.2">
      <c r="A125" s="1"/>
      <c r="B125" s="1"/>
      <c r="C125" s="26"/>
      <c r="D125" s="27"/>
      <c r="E125" s="26"/>
      <c r="F125" s="27"/>
      <c r="G125" s="27"/>
      <c r="H125" s="1"/>
      <c r="I125" s="117"/>
      <c r="K125" s="92">
        <f t="shared" si="8"/>
        <v>3.8316557154595497E-2</v>
      </c>
      <c r="L125" s="92">
        <f t="shared" si="9"/>
        <v>0.45929777604298366</v>
      </c>
      <c r="M125" s="92">
        <f t="shared" si="10"/>
        <v>0.91848795952901074</v>
      </c>
      <c r="N125" s="92">
        <f t="shared" si="11"/>
        <v>1.4052422565746738</v>
      </c>
      <c r="O125" s="92">
        <f t="shared" si="12"/>
        <v>1.9642075855079391</v>
      </c>
      <c r="P125" s="1">
        <f t="shared" si="13"/>
        <v>37.200000000000173</v>
      </c>
      <c r="Q125" s="92">
        <f t="shared" si="7"/>
        <v>16.8817204301074</v>
      </c>
    </row>
    <row r="126" spans="1:17" s="14" customFormat="1" x14ac:dyDescent="0.2">
      <c r="A126" s="1"/>
      <c r="B126" s="1"/>
      <c r="C126" s="26"/>
      <c r="D126" s="27"/>
      <c r="E126" s="26"/>
      <c r="F126" s="27"/>
      <c r="G126" s="27"/>
      <c r="H126" s="1"/>
      <c r="I126" s="117"/>
      <c r="K126" s="92">
        <f t="shared" si="8"/>
        <v>3.9798953272620174E-2</v>
      </c>
      <c r="L126" s="92">
        <f t="shared" si="9"/>
        <v>0.46503411900426939</v>
      </c>
      <c r="M126" s="92">
        <f t="shared" si="10"/>
        <v>0.92699177200046035</v>
      </c>
      <c r="N126" s="92">
        <f t="shared" si="11"/>
        <v>1.4160827170443675</v>
      </c>
      <c r="O126" s="92">
        <f t="shared" si="12"/>
        <v>1.9773236049489298</v>
      </c>
      <c r="P126" s="1">
        <f t="shared" si="13"/>
        <v>37.300000000000175</v>
      </c>
      <c r="Q126" s="92">
        <f t="shared" si="7"/>
        <v>16.809651474530707</v>
      </c>
    </row>
    <row r="127" spans="1:17" s="14" customFormat="1" ht="14.25" customHeight="1" x14ac:dyDescent="0.2">
      <c r="A127" s="1"/>
      <c r="B127" s="1"/>
      <c r="C127" s="26"/>
      <c r="D127" s="27"/>
      <c r="E127" s="26"/>
      <c r="F127" s="27"/>
      <c r="G127" s="27"/>
      <c r="H127" s="1"/>
      <c r="I127" s="117"/>
      <c r="K127" s="92">
        <f t="shared" si="8"/>
        <v>4.1306494463339637E-2</v>
      </c>
      <c r="L127" s="92">
        <f t="shared" si="9"/>
        <v>0.47079376969513043</v>
      </c>
      <c r="M127" s="92">
        <f t="shared" si="10"/>
        <v>0.93551546532270757</v>
      </c>
      <c r="N127" s="92">
        <f t="shared" si="11"/>
        <v>1.426938997584853</v>
      </c>
      <c r="O127" s="92">
        <f t="shared" si="12"/>
        <v>1.990450556033867</v>
      </c>
      <c r="P127" s="1">
        <f t="shared" si="13"/>
        <v>37.400000000000176</v>
      </c>
      <c r="Q127" s="92">
        <f t="shared" si="7"/>
        <v>16.737967914438375</v>
      </c>
    </row>
    <row r="128" spans="1:17" s="14" customFormat="1" x14ac:dyDescent="0.2">
      <c r="A128" s="1"/>
      <c r="B128" s="1"/>
      <c r="C128" s="26"/>
      <c r="D128" s="27"/>
      <c r="E128" s="26"/>
      <c r="F128" s="27"/>
      <c r="G128" s="27"/>
      <c r="H128" s="1"/>
      <c r="I128" s="117"/>
      <c r="K128" s="92">
        <f t="shared" si="8"/>
        <v>4.2839036755389318E-2</v>
      </c>
      <c r="L128" s="92">
        <f t="shared" si="9"/>
        <v>0.47657657657658692</v>
      </c>
      <c r="M128" s="92">
        <f t="shared" si="10"/>
        <v>0.94405888538382154</v>
      </c>
      <c r="N128" s="92">
        <f t="shared" si="11"/>
        <v>1.4378109452736512</v>
      </c>
      <c r="O128" s="92">
        <f t="shared" si="12"/>
        <v>2.0035882908404385</v>
      </c>
      <c r="P128" s="1">
        <f t="shared" si="13"/>
        <v>37.500000000000178</v>
      </c>
      <c r="Q128" s="92">
        <f t="shared" si="7"/>
        <v>16.66666666666654</v>
      </c>
    </row>
    <row r="129" spans="1:17" s="14" customFormat="1" x14ac:dyDescent="0.2">
      <c r="A129" s="1"/>
      <c r="B129" s="1"/>
      <c r="C129" s="26"/>
      <c r="D129" s="27"/>
      <c r="E129" s="26"/>
      <c r="F129" s="27"/>
      <c r="G129" s="27"/>
      <c r="H129" s="1"/>
      <c r="I129" s="117"/>
      <c r="K129" s="92">
        <f t="shared" si="8"/>
        <v>4.4396437840948967E-2</v>
      </c>
      <c r="L129" s="92">
        <f t="shared" si="9"/>
        <v>0.48238238975190606</v>
      </c>
      <c r="M129" s="92">
        <f t="shared" si="10"/>
        <v>0.95262187971185952</v>
      </c>
      <c r="N129" s="92">
        <f t="shared" si="11"/>
        <v>1.4486984088276729</v>
      </c>
      <c r="O129" s="92">
        <f t="shared" si="12"/>
        <v>2.0167366630800965</v>
      </c>
      <c r="P129" s="1">
        <f t="shared" si="13"/>
        <v>37.600000000000179</v>
      </c>
      <c r="Q129" s="92">
        <f t="shared" si="7"/>
        <v>16.595744680850938</v>
      </c>
    </row>
    <row r="130" spans="1:17" s="14" customFormat="1" x14ac:dyDescent="0.2">
      <c r="A130" s="1"/>
      <c r="B130" s="1"/>
      <c r="C130" s="26"/>
      <c r="D130" s="27"/>
      <c r="E130" s="26"/>
      <c r="F130" s="27"/>
      <c r="G130" s="27"/>
      <c r="H130" s="1"/>
      <c r="I130" s="117"/>
      <c r="K130" s="92">
        <f t="shared" si="8"/>
        <v>4.5978557054060294E-2</v>
      </c>
      <c r="L130" s="92">
        <f t="shared" si="9"/>
        <v>0.48821106094485373</v>
      </c>
      <c r="M130" s="92">
        <f t="shared" si="10"/>
        <v>0.96120429745311264</v>
      </c>
      <c r="N130" s="92">
        <f t="shared" si="11"/>
        <v>1.4596012385814705</v>
      </c>
      <c r="O130" s="92">
        <f t="shared" si="12"/>
        <v>2.0298955280763153</v>
      </c>
      <c r="P130" s="1">
        <f t="shared" si="13"/>
        <v>37.70000000000018</v>
      </c>
      <c r="Q130" s="92">
        <f t="shared" si="7"/>
        <v>16.525198938991917</v>
      </c>
    </row>
    <row r="131" spans="1:17" s="14" customFormat="1" x14ac:dyDescent="0.2">
      <c r="A131" s="1"/>
      <c r="B131" s="1"/>
      <c r="C131" s="26"/>
      <c r="D131" s="27"/>
      <c r="E131" s="26"/>
      <c r="F131" s="27"/>
      <c r="G131" s="27"/>
      <c r="H131" s="1"/>
      <c r="I131" s="117"/>
      <c r="K131" s="92">
        <f t="shared" si="8"/>
        <v>4.7585255349290208E-2</v>
      </c>
      <c r="L131" s="92">
        <f t="shared" si="9"/>
        <v>0.49406244347829142</v>
      </c>
      <c r="M131" s="92">
        <f t="shared" si="10"/>
        <v>0.96980598935070239</v>
      </c>
      <c r="N131" s="92">
        <f t="shared" si="11"/>
        <v>1.4705192864658323</v>
      </c>
      <c r="O131" s="92">
        <f t="shared" si="12"/>
        <v>2.0430647427431934</v>
      </c>
      <c r="P131" s="1">
        <f t="shared" si="13"/>
        <v>37.800000000000182</v>
      </c>
      <c r="Q131" s="92">
        <f t="shared" ref="Q131:Q194" si="14">IF(P131&gt;0,1000/P131-10,1000)</f>
        <v>16.455026455026328</v>
      </c>
    </row>
    <row r="132" spans="1:17" s="14" customFormat="1" x14ac:dyDescent="0.2">
      <c r="A132" s="1"/>
      <c r="B132" s="1"/>
      <c r="C132" s="26"/>
      <c r="D132" s="27"/>
      <c r="E132" s="26"/>
      <c r="F132" s="27"/>
      <c r="G132" s="27"/>
      <c r="H132" s="1"/>
      <c r="I132" s="117"/>
      <c r="K132" s="92">
        <f t="shared" ref="K132:K195" si="15">IF(D$5&gt;0.2*($Q132),(D$5-0.2*($Q132))^2/(D$5+0.8*($Q132)),0)</f>
        <v>4.921639528073303E-2</v>
      </c>
      <c r="L132" s="92">
        <f t="shared" ref="L132:L195" si="16">IF(E$5&gt;0.2*($Q132),(E$5-0.2*($Q132))^2/(E$5+0.8*($Q132)),0)</f>
        <v>0.49993639225311248</v>
      </c>
      <c r="M132" s="92">
        <f t="shared" ref="M132:M195" si="17">IF(F$5&gt;0.2*($Q132),(F$5-0.2*($Q132))^2/(F$5+0.8*($Q132)),0)</f>
        <v>0.9784268077235122</v>
      </c>
      <c r="N132" s="92">
        <f t="shared" ref="N132:N195" si="18">IF(G$5&gt;0.2*($Q132),(G$5-0.2*($Q132))^2/(G$5+0.8*($Q132)),0)</f>
        <v>1.4814524059867165</v>
      </c>
      <c r="O132" s="92">
        <f t="shared" ref="O132:O195" si="19">IF(H$5&gt;0.2*($Q132),(H$5-0.2*($Q132))^2/(H$5+0.8*($Q132)),0)</f>
        <v>2.0562441655643937</v>
      </c>
      <c r="P132" s="1">
        <f t="shared" ref="P132:P195" si="20">P131+0.1</f>
        <v>37.900000000000183</v>
      </c>
      <c r="Q132" s="92">
        <f t="shared" si="14"/>
        <v>16.385224274406205</v>
      </c>
    </row>
    <row r="133" spans="1:17" s="14" customFormat="1" x14ac:dyDescent="0.2">
      <c r="A133" s="1"/>
      <c r="B133" s="1"/>
      <c r="C133" s="26"/>
      <c r="D133" s="27"/>
      <c r="E133" s="26"/>
      <c r="F133" s="27"/>
      <c r="G133" s="27"/>
      <c r="H133" s="1"/>
      <c r="I133" s="117"/>
      <c r="K133" s="92">
        <f t="shared" si="15"/>
        <v>5.0871840981346048E-2</v>
      </c>
      <c r="L133" s="92">
        <f t="shared" si="16"/>
        <v>0.50583276372751174</v>
      </c>
      <c r="M133" s="92">
        <f t="shared" si="17"/>
        <v>0.98706660644545807</v>
      </c>
      <c r="N133" s="92">
        <f t="shared" si="18"/>
        <v>1.4924004522045176</v>
      </c>
      <c r="O133" s="92">
        <f t="shared" si="19"/>
        <v>2.0694336565724196</v>
      </c>
      <c r="P133" s="1">
        <f t="shared" si="20"/>
        <v>38.000000000000185</v>
      </c>
      <c r="Q133" s="92">
        <f t="shared" si="14"/>
        <v>16.315789473684081</v>
      </c>
    </row>
    <row r="134" spans="1:17" s="14" customFormat="1" x14ac:dyDescent="0.2">
      <c r="A134" s="1"/>
      <c r="B134" s="1"/>
      <c r="C134" s="26"/>
      <c r="D134" s="27"/>
      <c r="E134" s="26"/>
      <c r="F134" s="27"/>
      <c r="G134" s="27"/>
      <c r="H134" s="1"/>
      <c r="I134" s="117"/>
      <c r="K134" s="92">
        <f t="shared" si="15"/>
        <v>5.2551458142610898E-2</v>
      </c>
      <c r="L134" s="92">
        <f t="shared" si="16"/>
        <v>0.5117514158965788</v>
      </c>
      <c r="M134" s="92">
        <f t="shared" si="17"/>
        <v>0.99572524092507664</v>
      </c>
      <c r="N134" s="92">
        <f t="shared" si="18"/>
        <v>1.5033632817136571</v>
      </c>
      <c r="O134" s="92">
        <f t="shared" si="19"/>
        <v>2.0826330773282118</v>
      </c>
      <c r="P134" s="1">
        <f t="shared" si="20"/>
        <v>38.100000000000186</v>
      </c>
      <c r="Q134" s="92">
        <f t="shared" si="14"/>
        <v>16.24671916010486</v>
      </c>
    </row>
    <row r="135" spans="1:17" s="14" customFormat="1" x14ac:dyDescent="0.2">
      <c r="A135" s="1"/>
      <c r="B135" s="1"/>
      <c r="C135" s="26"/>
      <c r="D135" s="27"/>
      <c r="E135" s="26"/>
      <c r="F135" s="27"/>
      <c r="G135" s="27"/>
      <c r="H135" s="1"/>
      <c r="I135" s="117"/>
      <c r="K135" s="92">
        <f t="shared" si="15"/>
        <v>5.4255113994517157E-2</v>
      </c>
      <c r="L135" s="92">
        <f t="shared" si="16"/>
        <v>0.51769220827221707</v>
      </c>
      <c r="M135" s="92">
        <f t="shared" si="17"/>
        <v>1.0044025680854409</v>
      </c>
      <c r="N135" s="92">
        <f t="shared" si="18"/>
        <v>1.5143407526225057</v>
      </c>
      <c r="O135" s="92">
        <f t="shared" si="19"/>
        <v>2.0958422909010777</v>
      </c>
      <c r="P135" s="1">
        <f t="shared" si="20"/>
        <v>38.200000000000188</v>
      </c>
      <c r="Q135" s="92">
        <f t="shared" si="14"/>
        <v>16.178010471204061</v>
      </c>
    </row>
    <row r="136" spans="1:17" s="14" customFormat="1" x14ac:dyDescent="0.2">
      <c r="A136" s="1"/>
      <c r="B136" s="1"/>
      <c r="C136" s="26"/>
      <c r="D136" s="27"/>
      <c r="E136" s="26"/>
      <c r="F136" s="27"/>
      <c r="G136" s="27"/>
      <c r="H136" s="1"/>
      <c r="I136" s="117"/>
      <c r="K136" s="92">
        <f t="shared" si="15"/>
        <v>5.5982677285859248E-2</v>
      </c>
      <c r="L136" s="92">
        <f t="shared" si="16"/>
        <v>0.52365500186337133</v>
      </c>
      <c r="M136" s="92">
        <f t="shared" si="17"/>
        <v>1.0130984463443902</v>
      </c>
      <c r="N136" s="92">
        <f t="shared" si="18"/>
        <v>1.5253327245336019</v>
      </c>
      <c r="O136" s="92">
        <f t="shared" si="19"/>
        <v>2.1090611618489166</v>
      </c>
      <c r="P136" s="1">
        <f t="shared" si="20"/>
        <v>38.300000000000189</v>
      </c>
      <c r="Q136" s="92">
        <f t="shared" si="14"/>
        <v>16.109660574412406</v>
      </c>
    </row>
    <row r="137" spans="1:17" s="14" customFormat="1" x14ac:dyDescent="0.2">
      <c r="A137" s="1"/>
      <c r="B137" s="1"/>
      <c r="C137" s="26"/>
      <c r="D137" s="27"/>
      <c r="E137" s="26"/>
      <c r="F137" s="27"/>
      <c r="G137" s="27"/>
      <c r="H137" s="1"/>
      <c r="I137" s="117"/>
      <c r="K137" s="92">
        <f t="shared" si="15"/>
        <v>5.773401826484359E-2</v>
      </c>
      <c r="L137" s="92">
        <f t="shared" si="16"/>
        <v>0.52963965915656863</v>
      </c>
      <c r="M137" s="92">
        <f t="shared" si="17"/>
        <v>1.0218127355950624</v>
      </c>
      <c r="N137" s="92">
        <f t="shared" si="18"/>
        <v>1.5363390585241941</v>
      </c>
      <c r="O137" s="92">
        <f t="shared" si="19"/>
        <v>2.1222895561987709</v>
      </c>
      <c r="P137" s="1">
        <f t="shared" si="20"/>
        <v>38.40000000000019</v>
      </c>
      <c r="Q137" s="92">
        <f t="shared" si="14"/>
        <v>16.041666666666536</v>
      </c>
    </row>
    <row r="138" spans="1:17" s="14" customFormat="1" x14ac:dyDescent="0.2">
      <c r="A138" s="1"/>
      <c r="B138" s="1"/>
      <c r="C138" s="26"/>
      <c r="D138" s="27"/>
      <c r="E138" s="26"/>
      <c r="F138" s="27"/>
      <c r="G138" s="27"/>
      <c r="H138" s="1"/>
      <c r="I138" s="117"/>
      <c r="K138" s="92">
        <f t="shared" si="15"/>
        <v>5.9509008659998724E-2</v>
      </c>
      <c r="L138" s="92">
        <f t="shared" si="16"/>
        <v>0.53564604409675975</v>
      </c>
      <c r="M138" s="92">
        <f t="shared" si="17"/>
        <v>1.0305452971867375</v>
      </c>
      <c r="N138" s="92">
        <f t="shared" si="18"/>
        <v>1.5473596171270794</v>
      </c>
      <c r="O138" s="92">
        <f t="shared" si="19"/>
        <v>2.1355273414276708</v>
      </c>
      <c r="P138" s="1">
        <f t="shared" si="20"/>
        <v>38.500000000000192</v>
      </c>
      <c r="Q138" s="92">
        <f t="shared" si="14"/>
        <v>15.974025974025846</v>
      </c>
    </row>
    <row r="139" spans="1:17" s="14" customFormat="1" x14ac:dyDescent="0.2">
      <c r="A139" s="1"/>
      <c r="B139" s="1"/>
      <c r="C139" s="26"/>
      <c r="D139" s="27"/>
      <c r="E139" s="26"/>
      <c r="F139" s="27"/>
      <c r="G139" s="27"/>
      <c r="H139" s="1"/>
      <c r="I139" s="117"/>
      <c r="K139" s="92">
        <f t="shared" si="15"/>
        <v>6.1307521661384513E-2</v>
      </c>
      <c r="L139" s="92">
        <f t="shared" si="16"/>
        <v>0.54167402206846293</v>
      </c>
      <c r="M139" s="92">
        <f t="shared" si="17"/>
        <v>1.0392959939059758</v>
      </c>
      <c r="N139" s="92">
        <f t="shared" si="18"/>
        <v>1.5583942643117477</v>
      </c>
      <c r="O139" s="92">
        <f t="shared" si="19"/>
        <v>2.1487743864437867</v>
      </c>
      <c r="P139" s="1">
        <f t="shared" si="20"/>
        <v>38.600000000000193</v>
      </c>
      <c r="Q139" s="92">
        <f t="shared" si="14"/>
        <v>15.906735751295209</v>
      </c>
    </row>
    <row r="140" spans="1:17" s="14" customFormat="1" ht="33.75" customHeight="1" x14ac:dyDescent="0.2">
      <c r="A140" s="1"/>
      <c r="B140" s="1"/>
      <c r="C140" s="26"/>
      <c r="D140" s="27"/>
      <c r="E140" s="26"/>
      <c r="F140" s="27"/>
      <c r="G140" s="27"/>
      <c r="H140" s="1"/>
      <c r="I140" s="117"/>
      <c r="K140" s="92">
        <f t="shared" si="15"/>
        <v>6.3129431902092373E-2</v>
      </c>
      <c r="L140" s="92">
        <f t="shared" si="16"/>
        <v>0.54772345987719295</v>
      </c>
      <c r="M140" s="92">
        <f t="shared" si="17"/>
        <v>1.0480646899580481</v>
      </c>
      <c r="N140" s="92">
        <f t="shared" si="18"/>
        <v>1.5694428654658015</v>
      </c>
      <c r="O140" s="92">
        <f t="shared" si="19"/>
        <v>2.1620305615678563</v>
      </c>
      <c r="P140" s="1">
        <f t="shared" si="20"/>
        <v>38.700000000000195</v>
      </c>
      <c r="Q140" s="92">
        <f t="shared" si="14"/>
        <v>15.839793281653616</v>
      </c>
    </row>
    <row r="141" spans="1:17" s="14" customFormat="1" x14ac:dyDescent="0.2">
      <c r="A141" s="1"/>
      <c r="B141" s="1"/>
      <c r="C141" s="26"/>
      <c r="D141" s="27"/>
      <c r="E141" s="26"/>
      <c r="F141" s="27"/>
      <c r="G141" s="27"/>
      <c r="H141" s="1"/>
      <c r="I141" s="117"/>
      <c r="K141" s="92">
        <f t="shared" si="15"/>
        <v>6.4974615440034272E-2</v>
      </c>
      <c r="L141" s="92">
        <f t="shared" si="16"/>
        <v>0.55379422573118386</v>
      </c>
      <c r="M141" s="92">
        <f t="shared" si="17"/>
        <v>1.0568512509486521</v>
      </c>
      <c r="N141" s="92">
        <f t="shared" si="18"/>
        <v>1.5805052873766858</v>
      </c>
      <c r="O141" s="92">
        <f t="shared" si="19"/>
        <v>2.1752957385149192</v>
      </c>
      <c r="P141" s="1">
        <f t="shared" si="20"/>
        <v>38.800000000000196</v>
      </c>
      <c r="Q141" s="92">
        <f t="shared" si="14"/>
        <v>15.773195876288529</v>
      </c>
    </row>
    <row r="142" spans="1:17" s="14" customFormat="1" x14ac:dyDescent="0.2">
      <c r="A142" s="1"/>
      <c r="B142" s="1"/>
      <c r="C142" s="26"/>
      <c r="D142" s="27"/>
      <c r="E142" s="26"/>
      <c r="F142" s="27"/>
      <c r="G142" s="27"/>
      <c r="H142" s="1"/>
      <c r="I142" s="117"/>
      <c r="K142" s="92">
        <f t="shared" si="15"/>
        <v>6.6842949740013508E-2</v>
      </c>
      <c r="L142" s="92">
        <f t="shared" si="16"/>
        <v>0.55988618922339051</v>
      </c>
      <c r="M142" s="92">
        <f t="shared" si="17"/>
        <v>1.065655543865913</v>
      </c>
      <c r="N142" s="92">
        <f t="shared" si="18"/>
        <v>1.5915813982136817</v>
      </c>
      <c r="O142" s="92">
        <f t="shared" si="19"/>
        <v>2.188569790376321</v>
      </c>
      <c r="P142" s="1">
        <f t="shared" si="20"/>
        <v>38.900000000000198</v>
      </c>
      <c r="Q142" s="92">
        <f t="shared" si="14"/>
        <v>15.706940874035858</v>
      </c>
    </row>
    <row r="143" spans="1:17" s="14" customFormat="1" x14ac:dyDescent="0.2">
      <c r="A143" s="1"/>
      <c r="B143" s="1"/>
      <c r="C143" s="26"/>
      <c r="D143" s="27"/>
      <c r="E143" s="26"/>
      <c r="F143" s="27"/>
      <c r="G143" s="27"/>
      <c r="H143" s="1"/>
      <c r="I143" s="117"/>
      <c r="K143" s="92">
        <f t="shared" si="15"/>
        <v>6.8734313656072549E-2</v>
      </c>
      <c r="L143" s="92">
        <f t="shared" si="16"/>
        <v>0.56599922131376712</v>
      </c>
      <c r="M143" s="92">
        <f t="shared" si="17"/>
        <v>1.0744774370626604</v>
      </c>
      <c r="N143" s="92">
        <f t="shared" si="18"/>
        <v>1.602671067510183</v>
      </c>
      <c r="O143" s="92">
        <f t="shared" si="19"/>
        <v>2.2018525916019964</v>
      </c>
      <c r="P143" s="1">
        <f t="shared" si="20"/>
        <v>39.000000000000199</v>
      </c>
      <c r="Q143" s="92">
        <f t="shared" si="14"/>
        <v>15.641025641025511</v>
      </c>
    </row>
    <row r="144" spans="1:17" s="14" customFormat="1" x14ac:dyDescent="0.2">
      <c r="A144" s="1"/>
      <c r="B144" s="1"/>
      <c r="C144" s="26"/>
      <c r="D144" s="27"/>
      <c r="E144" s="26"/>
      <c r="F144" s="27"/>
      <c r="G144" s="27"/>
      <c r="H144" s="1"/>
      <c r="I144" s="117"/>
      <c r="K144" s="92">
        <f t="shared" si="15"/>
        <v>7.064858741411334E-2</v>
      </c>
      <c r="L144" s="92">
        <f t="shared" si="16"/>
        <v>0.57213319431181964</v>
      </c>
      <c r="M144" s="92">
        <f t="shared" si="17"/>
        <v>1.083316800238977</v>
      </c>
      <c r="N144" s="92">
        <f t="shared" si="18"/>
        <v>1.613774166146249</v>
      </c>
      <c r="O144" s="92">
        <f t="shared" si="19"/>
        <v>2.2151440179830275</v>
      </c>
      <c r="P144" s="1">
        <f t="shared" si="20"/>
        <v>39.1000000000002</v>
      </c>
      <c r="Q144" s="92">
        <f t="shared" si="14"/>
        <v>15.575447570332351</v>
      </c>
    </row>
    <row r="145" spans="1:17" s="14" customFormat="1" ht="16.5" customHeight="1" x14ac:dyDescent="0.2">
      <c r="A145" s="1"/>
      <c r="B145" s="1"/>
      <c r="C145" s="26"/>
      <c r="D145" s="27"/>
      <c r="E145" s="26"/>
      <c r="F145" s="27"/>
      <c r="G145" s="27"/>
      <c r="H145" s="1"/>
      <c r="I145" s="117"/>
      <c r="K145" s="92">
        <f t="shared" si="15"/>
        <v>7.2585652594784736E-2</v>
      </c>
      <c r="L145" s="92">
        <f t="shared" si="16"/>
        <v>0.57828798185942276</v>
      </c>
      <c r="M145" s="92">
        <f t="shared" si="17"/>
        <v>1.0921735044250152</v>
      </c>
      <c r="N145" s="92">
        <f t="shared" si="18"/>
        <v>1.6248905663314164</v>
      </c>
      <c r="O145" s="92">
        <f t="shared" si="19"/>
        <v>2.2284439466344659</v>
      </c>
      <c r="P145" s="1">
        <f t="shared" si="20"/>
        <v>39.200000000000202</v>
      </c>
      <c r="Q145" s="92">
        <f t="shared" si="14"/>
        <v>15.510204081632523</v>
      </c>
    </row>
    <row r="146" spans="1:17" s="14" customFormat="1" hidden="1" x14ac:dyDescent="0.2">
      <c r="A146" s="1"/>
      <c r="B146" s="1"/>
      <c r="C146" s="26"/>
      <c r="D146" s="27"/>
      <c r="E146" s="26"/>
      <c r="F146" s="27"/>
      <c r="G146" s="27"/>
      <c r="H146" s="1"/>
      <c r="I146" s="117"/>
      <c r="K146" s="92">
        <f t="shared" si="15"/>
        <v>7.4545392116632705E-2</v>
      </c>
      <c r="L146" s="92">
        <f t="shared" si="16"/>
        <v>0.58446345891390139</v>
      </c>
      <c r="M146" s="92">
        <f t="shared" si="17"/>
        <v>1.101047421964072</v>
      </c>
      <c r="N146" s="92">
        <f t="shared" si="18"/>
        <v>1.6360201415877811</v>
      </c>
      <c r="O146" s="92">
        <f t="shared" si="19"/>
        <v>2.2417522559784189</v>
      </c>
      <c r="P146" s="1">
        <f t="shared" si="20"/>
        <v>39.300000000000203</v>
      </c>
      <c r="Q146" s="92">
        <f t="shared" si="14"/>
        <v>15.445292620865008</v>
      </c>
    </row>
    <row r="147" spans="1:17" s="14" customFormat="1" hidden="1" x14ac:dyDescent="0.2">
      <c r="A147" s="1"/>
      <c r="B147" s="1"/>
      <c r="C147" s="26"/>
      <c r="D147" s="27"/>
      <c r="E147" s="26"/>
      <c r="F147" s="27"/>
      <c r="G147" s="27"/>
      <c r="H147" s="1"/>
      <c r="I147" s="117"/>
      <c r="K147" s="92">
        <f t="shared" si="15"/>
        <v>7.6527690219508171E-2</v>
      </c>
      <c r="L147" s="92">
        <f t="shared" si="16"/>
        <v>0.5906595017313675</v>
      </c>
      <c r="M147" s="92">
        <f t="shared" si="17"/>
        <v>1.1099384264959267</v>
      </c>
      <c r="N147" s="92">
        <f t="shared" si="18"/>
        <v>1.6471627667333313</v>
      </c>
      <c r="O147" s="92">
        <f t="shared" si="19"/>
        <v>2.255068825727391</v>
      </c>
      <c r="P147" s="1">
        <f t="shared" si="20"/>
        <v>39.400000000000205</v>
      </c>
      <c r="Q147" s="92">
        <f t="shared" si="14"/>
        <v>15.380710659898345</v>
      </c>
    </row>
    <row r="148" spans="1:17" s="14" customFormat="1" hidden="1" x14ac:dyDescent="0.2">
      <c r="A148" s="1"/>
      <c r="B148" s="1"/>
      <c r="C148" s="26"/>
      <c r="D148" s="27"/>
      <c r="E148" s="26"/>
      <c r="F148" s="27"/>
      <c r="G148" s="27"/>
      <c r="H148" s="1"/>
      <c r="I148" s="117"/>
      <c r="K148" s="92">
        <f t="shared" si="15"/>
        <v>7.8532432448228925E-2</v>
      </c>
      <c r="L148" s="92">
        <f t="shared" si="16"/>
        <v>0.59687598785031326</v>
      </c>
      <c r="M148" s="92">
        <f t="shared" si="17"/>
        <v>1.1188463929404313</v>
      </c>
      <c r="N148" s="92">
        <f t="shared" si="18"/>
        <v>1.6583183178655396</v>
      </c>
      <c r="O148" s="92">
        <f t="shared" si="19"/>
        <v>2.2683935368678827</v>
      </c>
      <c r="P148" s="1">
        <f t="shared" si="20"/>
        <v>39.500000000000206</v>
      </c>
      <c r="Q148" s="92">
        <f t="shared" si="14"/>
        <v>15.3164556962024</v>
      </c>
    </row>
    <row r="149" spans="1:17" s="14" customFormat="1" hidden="1" x14ac:dyDescent="0.2">
      <c r="A149" s="1"/>
      <c r="B149" s="1"/>
      <c r="C149" s="26"/>
      <c r="D149" s="27"/>
      <c r="E149" s="26"/>
      <c r="F149" s="27"/>
      <c r="G149" s="27"/>
      <c r="H149" s="1"/>
      <c r="I149" s="117"/>
      <c r="K149" s="92">
        <f t="shared" si="15"/>
        <v>8.0559505636489753E-2</v>
      </c>
      <c r="L149" s="92">
        <f t="shared" si="16"/>
        <v>0.6031127960754501</v>
      </c>
      <c r="M149" s="92">
        <f t="shared" si="17"/>
        <v>1.1277711974813458</v>
      </c>
      <c r="N149" s="92">
        <f t="shared" si="18"/>
        <v>1.6694866723451993</v>
      </c>
      <c r="O149" s="92">
        <f t="shared" si="19"/>
        <v>2.2817262716442355</v>
      </c>
      <c r="P149" s="1">
        <f t="shared" si="20"/>
        <v>39.600000000000207</v>
      </c>
      <c r="Q149" s="92">
        <f t="shared" si="14"/>
        <v>15.252525252525121</v>
      </c>
    </row>
    <row r="150" spans="1:17" s="14" customFormat="1" x14ac:dyDescent="0.2">
      <c r="A150" s="1"/>
      <c r="B150" s="1"/>
      <c r="C150" s="26"/>
      <c r="D150" s="27"/>
      <c r="E150" s="26"/>
      <c r="F150" s="27"/>
      <c r="G150" s="27"/>
      <c r="H150" s="1"/>
      <c r="I150" s="117"/>
      <c r="K150" s="92">
        <f t="shared" si="15"/>
        <v>8.2608797891017452E-2</v>
      </c>
      <c r="L150" s="92">
        <f t="shared" si="16"/>
        <v>0.60936980646179373</v>
      </c>
      <c r="M150" s="92">
        <f t="shared" si="17"/>
        <v>1.1367127175504215</v>
      </c>
      <c r="N150" s="92">
        <f t="shared" si="18"/>
        <v>1.6806677087805071</v>
      </c>
      <c r="O150" s="92">
        <f t="shared" si="19"/>
        <v>2.2950669135427191</v>
      </c>
      <c r="P150" s="1">
        <f t="shared" si="20"/>
        <v>39.700000000000209</v>
      </c>
      <c r="Q150" s="92">
        <f t="shared" si="14"/>
        <v>15.188916876574176</v>
      </c>
    </row>
    <row r="151" spans="1:17" s="14" customFormat="1" x14ac:dyDescent="0.2">
      <c r="A151" s="1"/>
      <c r="B151" s="1"/>
      <c r="C151" s="26"/>
      <c r="D151" s="27"/>
      <c r="E151" s="26"/>
      <c r="F151" s="27"/>
      <c r="G151" s="27"/>
      <c r="H151" s="1"/>
      <c r="I151" s="117"/>
      <c r="K151" s="92">
        <f t="shared" si="15"/>
        <v>8.4680198575965801E-2</v>
      </c>
      <c r="L151" s="92">
        <f t="shared" si="16"/>
        <v>0.61564690029898761</v>
      </c>
      <c r="M151" s="92">
        <f t="shared" si="17"/>
        <v>1.145670831811721</v>
      </c>
      <c r="N151" s="92">
        <f t="shared" si="18"/>
        <v>1.6918613070113848</v>
      </c>
      <c r="O151" s="92">
        <f t="shared" si="19"/>
        <v>2.3084153472758637</v>
      </c>
      <c r="P151" s="1">
        <f t="shared" si="20"/>
        <v>39.80000000000021</v>
      </c>
      <c r="Q151" s="92">
        <f t="shared" si="14"/>
        <v>15.125628140703384</v>
      </c>
    </row>
    <row r="152" spans="1:17" s="14" customFormat="1" x14ac:dyDescent="0.2">
      <c r="A152" s="1"/>
      <c r="B152" s="1"/>
      <c r="C152" s="26"/>
      <c r="D152" s="27"/>
      <c r="E152" s="26"/>
      <c r="F152" s="27"/>
      <c r="G152" s="27"/>
      <c r="H152" s="1"/>
      <c r="I152" s="117"/>
      <c r="K152" s="92">
        <f t="shared" si="15"/>
        <v>8.6773598297546647E-2</v>
      </c>
      <c r="L152" s="92">
        <f t="shared" si="16"/>
        <v>0.62194396009586261</v>
      </c>
      <c r="M152" s="92">
        <f t="shared" si="17"/>
        <v>1.1546454201461775</v>
      </c>
      <c r="N152" s="92">
        <f t="shared" si="18"/>
        <v>1.703067348094035</v>
      </c>
      <c r="O152" s="92">
        <f t="shared" si="19"/>
        <v>2.32177145876702</v>
      </c>
      <c r="P152" s="1">
        <f t="shared" si="20"/>
        <v>39.900000000000212</v>
      </c>
      <c r="Q152" s="92">
        <f t="shared" si="14"/>
        <v>15.062656641603876</v>
      </c>
    </row>
    <row r="153" spans="1:17" s="14" customFormat="1" x14ac:dyDescent="0.2">
      <c r="A153" s="1"/>
      <c r="B153" s="1"/>
      <c r="C153" s="26"/>
      <c r="D153" s="27"/>
      <c r="E153" s="26"/>
      <c r="F153" s="27"/>
      <c r="G153" s="27"/>
      <c r="H153" s="1"/>
      <c r="I153" s="117"/>
      <c r="K153" s="92">
        <f t="shared" si="15"/>
        <v>8.8888888888893444E-2</v>
      </c>
      <c r="L153" s="92">
        <f t="shared" si="16"/>
        <v>0.62826086956523108</v>
      </c>
      <c r="M153" s="92">
        <f t="shared" si="17"/>
        <v>1.1636363636363827</v>
      </c>
      <c r="N153" s="92">
        <f t="shared" si="18"/>
        <v>1.7142857142857382</v>
      </c>
      <c r="O153" s="92">
        <f t="shared" si="19"/>
        <v>2.3351351351351632</v>
      </c>
      <c r="P153" s="1">
        <f t="shared" si="20"/>
        <v>40.000000000000213</v>
      </c>
      <c r="Q153" s="92">
        <f t="shared" si="14"/>
        <v>14.999999999999865</v>
      </c>
    </row>
    <row r="154" spans="1:17" s="14" customFormat="1" x14ac:dyDescent="0.2">
      <c r="A154" s="1"/>
      <c r="B154" s="1"/>
      <c r="C154" s="26"/>
      <c r="D154" s="27"/>
      <c r="E154" s="26"/>
      <c r="F154" s="27"/>
      <c r="G154" s="27"/>
      <c r="H154" s="1"/>
      <c r="I154" s="117"/>
      <c r="K154" s="92">
        <f t="shared" si="15"/>
        <v>9.102596339515158E-2</v>
      </c>
      <c r="L154" s="92">
        <f t="shared" si="16"/>
        <v>0.63459751360890293</v>
      </c>
      <c r="M154" s="92">
        <f t="shared" si="17"/>
        <v>1.172643544551605</v>
      </c>
      <c r="N154" s="92">
        <f t="shared" si="18"/>
        <v>1.7255162890298599</v>
      </c>
      <c r="O154" s="92">
        <f t="shared" si="19"/>
        <v>2.3485062646799104</v>
      </c>
      <c r="P154" s="1">
        <f t="shared" si="20"/>
        <v>40.100000000000215</v>
      </c>
      <c r="Q154" s="92">
        <f t="shared" si="14"/>
        <v>14.937655860348993</v>
      </c>
    </row>
    <row r="155" spans="1:17" s="14" customFormat="1" x14ac:dyDescent="0.2">
      <c r="A155" s="1"/>
      <c r="B155" s="1"/>
      <c r="C155" s="26"/>
      <c r="D155" s="27"/>
      <c r="E155" s="26"/>
      <c r="F155" s="27"/>
      <c r="G155" s="27"/>
      <c r="H155" s="1"/>
      <c r="I155" s="117"/>
      <c r="K155" s="92">
        <f t="shared" si="15"/>
        <v>9.3184716058793624E-2</v>
      </c>
      <c r="L155" s="92">
        <f t="shared" si="16"/>
        <v>0.64095377830293165</v>
      </c>
      <c r="M155" s="92">
        <f t="shared" si="17"/>
        <v>1.1816668463330293</v>
      </c>
      <c r="N155" s="92">
        <f t="shared" si="18"/>
        <v>1.7367589569410991</v>
      </c>
      <c r="O155" s="92">
        <f t="shared" si="19"/>
        <v>2.3618847368667732</v>
      </c>
      <c r="P155" s="1">
        <f t="shared" si="20"/>
        <v>40.200000000000216</v>
      </c>
      <c r="Q155" s="92">
        <f t="shared" si="14"/>
        <v>14.87562189054713</v>
      </c>
    </row>
    <row r="156" spans="1:17" s="14" customFormat="1" x14ac:dyDescent="0.2">
      <c r="A156" s="1"/>
      <c r="B156" s="1"/>
      <c r="C156" s="26"/>
      <c r="D156" s="27"/>
      <c r="E156" s="26"/>
      <c r="F156" s="27"/>
      <c r="G156" s="27"/>
      <c r="H156" s="1"/>
      <c r="I156" s="117"/>
      <c r="K156" s="92">
        <f t="shared" si="15"/>
        <v>9.5365042305153733E-2</v>
      </c>
      <c r="L156" s="92">
        <f t="shared" si="16"/>
        <v>0.64732955088307442</v>
      </c>
      <c r="M156" s="92">
        <f t="shared" si="17"/>
        <v>1.1907061535792158</v>
      </c>
      <c r="N156" s="92">
        <f t="shared" si="18"/>
        <v>1.7480136037909422</v>
      </c>
      <c r="O156" s="92">
        <f t="shared" si="19"/>
        <v>2.3752704423126212</v>
      </c>
      <c r="P156" s="1">
        <f t="shared" si="20"/>
        <v>40.300000000000217</v>
      </c>
      <c r="Q156" s="92">
        <f t="shared" si="14"/>
        <v>14.813895781637584</v>
      </c>
    </row>
    <row r="157" spans="1:17" ht="12.75" customHeight="1" x14ac:dyDescent="0.2">
      <c r="J157" s="14"/>
      <c r="K157" s="92">
        <f t="shared" si="15"/>
        <v>9.7566838728179117E-2</v>
      </c>
      <c r="L157" s="92">
        <f t="shared" si="16"/>
        <v>0.65372471973047264</v>
      </c>
      <c r="M157" s="92">
        <f t="shared" si="17"/>
        <v>1.199761352031778</v>
      </c>
      <c r="N157" s="92">
        <f t="shared" si="18"/>
        <v>1.7592801164933491</v>
      </c>
      <c r="O157" s="92">
        <f t="shared" si="19"/>
        <v>2.3886632727713706</v>
      </c>
      <c r="P157" s="1">
        <f t="shared" si="20"/>
        <v>40.400000000000219</v>
      </c>
      <c r="Q157" s="92">
        <f t="shared" si="14"/>
        <v>14.752475247524618</v>
      </c>
    </row>
    <row r="158" spans="1:17" x14ac:dyDescent="0.2">
      <c r="J158" s="14"/>
      <c r="K158" s="92">
        <f t="shared" si="15"/>
        <v>9.9790003076393019E-2</v>
      </c>
      <c r="L158" s="92">
        <f t="shared" si="16"/>
        <v>0.66013917435754188</v>
      </c>
      <c r="M158" s="92">
        <f t="shared" si="17"/>
        <v>1.2088323285612705</v>
      </c>
      <c r="N158" s="92">
        <f t="shared" si="18"/>
        <v>1.7705583830906308</v>
      </c>
      <c r="O158" s="92">
        <f t="shared" si="19"/>
        <v>2.4020631211198746</v>
      </c>
      <c r="P158" s="1">
        <f t="shared" si="20"/>
        <v>40.50000000000022</v>
      </c>
      <c r="Q158" s="92">
        <f t="shared" si="14"/>
        <v>14.691358024691223</v>
      </c>
    </row>
    <row r="159" spans="1:17" x14ac:dyDescent="0.2">
      <c r="J159" s="14"/>
      <c r="K159" s="92">
        <f t="shared" si="15"/>
        <v>0.10203443423906729</v>
      </c>
      <c r="L159" s="92">
        <f t="shared" si="16"/>
        <v>0.66657280539407093</v>
      </c>
      <c r="M159" s="92">
        <f t="shared" si="17"/>
        <v>1.217918971153285</v>
      </c>
      <c r="N159" s="92">
        <f t="shared" si="18"/>
        <v>1.7818482927395525</v>
      </c>
      <c r="O159" s="92">
        <f t="shared" si="19"/>
        <v>2.4154698813440305</v>
      </c>
      <c r="P159" s="1">
        <f t="shared" si="20"/>
        <v>40.600000000000222</v>
      </c>
      <c r="Q159" s="92">
        <f t="shared" si="14"/>
        <v>14.630541871921046</v>
      </c>
    </row>
    <row r="160" spans="1:17" x14ac:dyDescent="0.2">
      <c r="J160" s="14"/>
      <c r="K160" s="92">
        <f t="shared" si="15"/>
        <v>0.10430003223259991</v>
      </c>
      <c r="L160" s="92">
        <f t="shared" si="16"/>
        <v>0.67302550457352661</v>
      </c>
      <c r="M160" s="92">
        <f t="shared" si="17"/>
        <v>1.2270211688947525</v>
      </c>
      <c r="N160" s="92">
        <f t="shared" si="18"/>
        <v>1.7931497356976367</v>
      </c>
      <c r="O160" s="92">
        <f t="shared" si="19"/>
        <v>2.4288834485250899</v>
      </c>
      <c r="P160" s="1">
        <f t="shared" si="20"/>
        <v>40.700000000000223</v>
      </c>
      <c r="Q160" s="92">
        <f t="shared" si="14"/>
        <v>14.570024570024437</v>
      </c>
    </row>
    <row r="161" spans="9:17" ht="15" customHeight="1" x14ac:dyDescent="0.2">
      <c r="J161" s="14"/>
      <c r="K161" s="92">
        <f t="shared" si="15"/>
        <v>0.10658669818709433</v>
      </c>
      <c r="L161" s="92">
        <f t="shared" si="16"/>
        <v>0.67949716471956068</v>
      </c>
      <c r="M161" s="92">
        <f t="shared" si="17"/>
        <v>1.2361388119604475</v>
      </c>
      <c r="N161" s="92">
        <f t="shared" si="18"/>
        <v>1.8044626033096647</v>
      </c>
      <c r="O161" s="92">
        <f t="shared" si="19"/>
        <v>2.4423037188261678</v>
      </c>
      <c r="P161" s="1">
        <f t="shared" si="20"/>
        <v>40.800000000000225</v>
      </c>
      <c r="Q161" s="92">
        <f t="shared" si="14"/>
        <v>14.509803921568494</v>
      </c>
    </row>
    <row r="162" spans="9:17" x14ac:dyDescent="0.2">
      <c r="J162" s="14"/>
      <c r="K162" s="92">
        <f t="shared" si="15"/>
        <v>0.10889433433313668</v>
      </c>
      <c r="L162" s="92">
        <f t="shared" si="16"/>
        <v>0.68598767973271169</v>
      </c>
      <c r="M162" s="92">
        <f t="shared" si="17"/>
        <v>1.2452717915996896</v>
      </c>
      <c r="N162" s="92">
        <f t="shared" si="18"/>
        <v>1.8157867879943759</v>
      </c>
      <c r="O162" s="92">
        <f t="shared" si="19"/>
        <v>2.4557305894789501</v>
      </c>
      <c r="P162" s="1">
        <f t="shared" si="20"/>
        <v>40.900000000000226</v>
      </c>
      <c r="Q162" s="92">
        <f t="shared" si="14"/>
        <v>14.449877750611112</v>
      </c>
    </row>
    <row r="163" spans="9:17" x14ac:dyDescent="0.2">
      <c r="J163" s="14"/>
      <c r="K163" s="92">
        <f t="shared" si="15"/>
        <v>0.11122284398876807</v>
      </c>
      <c r="L163" s="92">
        <f t="shared" si="16"/>
        <v>0.6924969445773036</v>
      </c>
      <c r="M163" s="92">
        <f t="shared" si="17"/>
        <v>1.2544200001232346</v>
      </c>
      <c r="N163" s="92">
        <f t="shared" si="18"/>
        <v>1.8271221832313702</v>
      </c>
      <c r="O163" s="92">
        <f t="shared" si="19"/>
        <v>2.4691639587705994</v>
      </c>
      <c r="P163" s="1">
        <f t="shared" si="20"/>
        <v>41.000000000000227</v>
      </c>
      <c r="Q163" s="92">
        <f t="shared" si="14"/>
        <v>14.39024390243889</v>
      </c>
    </row>
    <row r="164" spans="9:17" x14ac:dyDescent="0.2">
      <c r="I164" s="120"/>
      <c r="J164" s="14"/>
      <c r="K164" s="92">
        <f t="shared" si="15"/>
        <v>0.113572131546649</v>
      </c>
      <c r="L164" s="92">
        <f t="shared" si="16"/>
        <v>0.69902485526853753</v>
      </c>
      <c r="M164" s="92">
        <f t="shared" si="17"/>
        <v>1.263583330890369</v>
      </c>
      <c r="N164" s="92">
        <f t="shared" si="18"/>
        <v>1.8384686835481894</v>
      </c>
      <c r="O164" s="92">
        <f t="shared" si="19"/>
        <v>2.4826037260308471</v>
      </c>
      <c r="P164" s="1">
        <f t="shared" si="20"/>
        <v>41.100000000000229</v>
      </c>
      <c r="Q164" s="92">
        <f t="shared" si="14"/>
        <v>14.330900243308868</v>
      </c>
    </row>
    <row r="165" spans="9:17" x14ac:dyDescent="0.2">
      <c r="J165" s="14"/>
      <c r="K165" s="92">
        <f t="shared" si="15"/>
        <v>0.11594210246141137</v>
      </c>
      <c r="L165" s="92">
        <f t="shared" si="16"/>
        <v>0.7055713088597676</v>
      </c>
      <c r="M165" s="92">
        <f t="shared" si="17"/>
        <v>1.2727616782961801</v>
      </c>
      <c r="N165" s="92">
        <f t="shared" si="18"/>
        <v>1.8498261845075952</v>
      </c>
      <c r="O165" s="92">
        <f t="shared" si="19"/>
        <v>2.4960497916192783</v>
      </c>
      <c r="P165" s="1">
        <f t="shared" si="20"/>
        <v>41.20000000000023</v>
      </c>
      <c r="Q165" s="92">
        <f t="shared" si="14"/>
        <v>14.271844660194038</v>
      </c>
    </row>
    <row r="166" spans="9:17" ht="14.25" customHeight="1" x14ac:dyDescent="0.2">
      <c r="J166" s="14"/>
      <c r="K166" s="92">
        <f t="shared" si="15"/>
        <v>0.11833266323719567</v>
      </c>
      <c r="L166" s="92">
        <f t="shared" si="16"/>
        <v>0.71213620342996309</v>
      </c>
      <c r="M166" s="92">
        <f t="shared" si="17"/>
        <v>1.2819549377590169</v>
      </c>
      <c r="N166" s="92">
        <f t="shared" si="18"/>
        <v>1.8611945826950307</v>
      </c>
      <c r="O166" s="92">
        <f t="shared" si="19"/>
        <v>2.509502056912797</v>
      </c>
      <c r="P166" s="1">
        <f t="shared" si="20"/>
        <v>41.300000000000232</v>
      </c>
      <c r="Q166" s="92">
        <f t="shared" si="14"/>
        <v>14.213075060532553</v>
      </c>
    </row>
    <row r="167" spans="9:17" ht="14.25" customHeight="1" x14ac:dyDescent="0.2">
      <c r="J167" s="14"/>
      <c r="K167" s="92">
        <f t="shared" si="15"/>
        <v>0.12074372141537096</v>
      </c>
      <c r="L167" s="92">
        <f t="shared" si="16"/>
        <v>0.71871943807135608</v>
      </c>
      <c r="M167" s="92">
        <f t="shared" si="17"/>
        <v>1.2911630057081336</v>
      </c>
      <c r="N167" s="92">
        <f t="shared" si="18"/>
        <v>1.8725737757062617</v>
      </c>
      <c r="O167" s="92">
        <f t="shared" si="19"/>
        <v>2.5229604242932777</v>
      </c>
      <c r="P167" s="1">
        <f t="shared" si="20"/>
        <v>41.400000000000233</v>
      </c>
      <c r="Q167" s="92">
        <f t="shared" si="14"/>
        <v>14.154589371980542</v>
      </c>
    </row>
    <row r="168" spans="9:17" ht="14.25" customHeight="1" x14ac:dyDescent="0.2">
      <c r="I168" s="120"/>
      <c r="J168" s="14"/>
      <c r="K168" s="92">
        <f t="shared" si="15"/>
        <v>0.12317518556243293</v>
      </c>
      <c r="L168" s="92">
        <f t="shared" si="16"/>
        <v>0.72532091287726075</v>
      </c>
      <c r="M168" s="92">
        <f t="shared" si="17"/>
        <v>1.3003857795715095</v>
      </c>
      <c r="N168" s="92">
        <f t="shared" si="18"/>
        <v>1.8839636621351981</v>
      </c>
      <c r="O168" s="92">
        <f t="shared" si="19"/>
        <v>2.5364247971353917</v>
      </c>
      <c r="P168" s="1">
        <f t="shared" si="20"/>
        <v>41.500000000000234</v>
      </c>
      <c r="Q168" s="92">
        <f t="shared" si="14"/>
        <v>14.096385542168537</v>
      </c>
    </row>
    <row r="169" spans="9:17" ht="14.25" customHeight="1" x14ac:dyDescent="0.2">
      <c r="J169" s="14"/>
      <c r="K169" s="92">
        <f t="shared" si="15"/>
        <v>0.12562696525807779</v>
      </c>
      <c r="L169" s="92">
        <f t="shared" si="16"/>
        <v>0.73194052893007344</v>
      </c>
      <c r="M169" s="92">
        <f t="shared" si="17"/>
        <v>1.3096231577638424</v>
      </c>
      <c r="N169" s="92">
        <f t="shared" si="18"/>
        <v>1.8953641415618876</v>
      </c>
      <c r="O169" s="92">
        <f t="shared" si="19"/>
        <v>2.5498950797946085</v>
      </c>
      <c r="P169" s="1">
        <f t="shared" si="20"/>
        <v>41.600000000000236</v>
      </c>
      <c r="Q169" s="92">
        <f t="shared" si="14"/>
        <v>14.038461538461402</v>
      </c>
    </row>
    <row r="170" spans="9:17" ht="14.25" customHeight="1" x14ac:dyDescent="0.2">
      <c r="J170" s="14"/>
      <c r="K170" s="92">
        <f t="shared" si="15"/>
        <v>0.12809897108345017</v>
      </c>
      <c r="L170" s="92">
        <f t="shared" si="16"/>
        <v>0.7385781882894451</v>
      </c>
      <c r="M170" s="92">
        <f t="shared" si="17"/>
        <v>1.3188750396747215</v>
      </c>
      <c r="N170" s="92">
        <f t="shared" si="18"/>
        <v>1.9067751145406853</v>
      </c>
      <c r="O170" s="92">
        <f t="shared" si="19"/>
        <v>2.5633711775953758</v>
      </c>
      <c r="P170" s="1">
        <f t="shared" si="20"/>
        <v>41.700000000000237</v>
      </c>
      <c r="Q170" s="92">
        <f t="shared" si="14"/>
        <v>13.980815347721688</v>
      </c>
    </row>
    <row r="171" spans="9:17" ht="20.25" customHeight="1" x14ac:dyDescent="0.2">
      <c r="J171" s="14"/>
      <c r="K171" s="92">
        <f t="shared" si="15"/>
        <v>0.13059111460956091</v>
      </c>
      <c r="L171" s="92">
        <f t="shared" si="16"/>
        <v>0.74523379398062262</v>
      </c>
      <c r="M171" s="92">
        <f t="shared" si="17"/>
        <v>1.3281413256569647</v>
      </c>
      <c r="N171" s="92">
        <f t="shared" si="18"/>
        <v>1.9181964825886022</v>
      </c>
      <c r="O171" s="92">
        <f t="shared" si="19"/>
        <v>2.5768529968194658</v>
      </c>
      <c r="P171" s="1">
        <f t="shared" si="20"/>
        <v>41.800000000000239</v>
      </c>
      <c r="Q171" s="92">
        <f t="shared" si="14"/>
        <v>13.923444976076418</v>
      </c>
    </row>
    <row r="172" spans="9:17" ht="14.25" customHeight="1" x14ac:dyDescent="0.2">
      <c r="J172" s="14"/>
      <c r="K172" s="92">
        <f t="shared" si="15"/>
        <v>0.13310330838587017</v>
      </c>
      <c r="L172" s="92">
        <f t="shared" si="16"/>
        <v>0.75190724998295377</v>
      </c>
      <c r="M172" s="92">
        <f t="shared" si="17"/>
        <v>1.3374219170151227</v>
      </c>
      <c r="N172" s="92">
        <f t="shared" si="18"/>
        <v>1.9296281481737936</v>
      </c>
      <c r="O172" s="92">
        <f t="shared" si="19"/>
        <v>2.5903404446944811</v>
      </c>
      <c r="P172" s="1">
        <f t="shared" si="20"/>
        <v>41.90000000000024</v>
      </c>
      <c r="Q172" s="92">
        <f t="shared" si="14"/>
        <v>13.866348448687216</v>
      </c>
    </row>
    <row r="173" spans="9:17" ht="14.25" customHeight="1" x14ac:dyDescent="0.2">
      <c r="K173" s="92">
        <f t="shared" si="15"/>
        <v>0.13563546592903866</v>
      </c>
      <c r="L173" s="92">
        <f t="shared" si="16"/>
        <v>0.75859846121856511</v>
      </c>
      <c r="M173" s="92">
        <f t="shared" si="17"/>
        <v>1.3467167159941513</v>
      </c>
      <c r="N173" s="92">
        <f t="shared" si="18"/>
        <v>1.941070014704247</v>
      </c>
      <c r="O173" s="92">
        <f t="shared" si="19"/>
        <v>2.6038334293825427</v>
      </c>
      <c r="P173" s="1">
        <f t="shared" si="20"/>
        <v>42.000000000000242</v>
      </c>
      <c r="Q173" s="92">
        <f t="shared" si="14"/>
        <v>13.809523809523672</v>
      </c>
    </row>
    <row r="174" spans="9:17" ht="14.25" customHeight="1" x14ac:dyDescent="0.2">
      <c r="K174" s="92">
        <f t="shared" si="15"/>
        <v>0.13818750171183664</v>
      </c>
      <c r="L174" s="92">
        <f t="shared" si="16"/>
        <v>0.7653073335411904</v>
      </c>
      <c r="M174" s="92">
        <f t="shared" si="17"/>
        <v>1.3560256257682404</v>
      </c>
      <c r="N174" s="92">
        <f t="shared" si="18"/>
        <v>1.9525219865165999</v>
      </c>
      <c r="O174" s="92">
        <f t="shared" si="19"/>
        <v>2.6173318599691182</v>
      </c>
      <c r="P174" s="1">
        <f t="shared" si="20"/>
        <v>42.100000000000243</v>
      </c>
      <c r="Q174" s="92">
        <f t="shared" si="14"/>
        <v>13.752969121140005</v>
      </c>
    </row>
    <row r="175" spans="9:17" ht="14.25" customHeight="1" x14ac:dyDescent="0.2">
      <c r="K175" s="92">
        <f t="shared" si="15"/>
        <v>0.14075933115221548</v>
      </c>
      <c r="L175" s="92">
        <f t="shared" si="16"/>
        <v>0.77203377372516813</v>
      </c>
      <c r="M175" s="92">
        <f t="shared" si="17"/>
        <v>1.3653485504298055</v>
      </c>
      <c r="N175" s="92">
        <f t="shared" si="18"/>
        <v>1.9639839688651421</v>
      </c>
      <c r="O175" s="92">
        <f t="shared" si="19"/>
        <v>2.6308356464520273</v>
      </c>
      <c r="P175" s="1">
        <f t="shared" si="20"/>
        <v>42.200000000000244</v>
      </c>
      <c r="Q175" s="92">
        <f t="shared" si="14"/>
        <v>13.696682464454838</v>
      </c>
    </row>
    <row r="176" spans="9:17" ht="14.25" customHeight="1" x14ac:dyDescent="0.2">
      <c r="K176" s="92">
        <f t="shared" si="15"/>
        <v>0.14335087060253301</v>
      </c>
      <c r="L176" s="92">
        <f t="shared" si="16"/>
        <v>0.77877768945458725</v>
      </c>
      <c r="M176" s="92">
        <f t="shared" si="17"/>
        <v>1.3746853949786357</v>
      </c>
      <c r="N176" s="92">
        <f t="shared" si="18"/>
        <v>1.9754558679109513</v>
      </c>
      <c r="O176" s="92">
        <f t="shared" si="19"/>
        <v>2.6443446997305897</v>
      </c>
      <c r="P176" s="1">
        <f t="shared" si="20"/>
        <v>42.300000000000246</v>
      </c>
      <c r="Q176" s="92">
        <f t="shared" si="14"/>
        <v>13.640661938534141</v>
      </c>
    </row>
    <row r="177" spans="9:17" ht="14.25" customHeight="1" x14ac:dyDescent="0.2">
      <c r="K177" s="92">
        <f t="shared" si="15"/>
        <v>0.14596203733893451</v>
      </c>
      <c r="L177" s="92">
        <f t="shared" si="16"/>
        <v>0.78553898931259103</v>
      </c>
      <c r="M177" s="92">
        <f t="shared" si="17"/>
        <v>1.3840360653111892</v>
      </c>
      <c r="N177" s="92">
        <f t="shared" si="18"/>
        <v>1.9869375907112037</v>
      </c>
      <c r="O177" s="92">
        <f t="shared" si="19"/>
        <v>2.657858931594935</v>
      </c>
      <c r="P177" s="1">
        <f t="shared" si="20"/>
        <v>42.400000000000247</v>
      </c>
      <c r="Q177" s="92">
        <f t="shared" si="14"/>
        <v>13.58490566037722</v>
      </c>
    </row>
    <row r="178" spans="9:17" ht="14.25" customHeight="1" x14ac:dyDescent="0.2">
      <c r="K178" s="92">
        <f t="shared" si="15"/>
        <v>0.14859274955088408</v>
      </c>
      <c r="L178" s="92">
        <f t="shared" si="16"/>
        <v>0.7923175827708302</v>
      </c>
      <c r="M178" s="92">
        <f t="shared" si="17"/>
        <v>1.3934004682100487</v>
      </c>
      <c r="N178" s="92">
        <f t="shared" si="18"/>
        <v>1.9984290452086164</v>
      </c>
      <c r="O178" s="92">
        <f t="shared" si="19"/>
        <v>2.6713782547154614</v>
      </c>
      <c r="P178" s="1">
        <f t="shared" si="20"/>
        <v>42.500000000000249</v>
      </c>
      <c r="Q178" s="92">
        <f t="shared" si="14"/>
        <v>13.529411764705745</v>
      </c>
    </row>
    <row r="179" spans="9:17" ht="14.25" customHeight="1" x14ac:dyDescent="0.2">
      <c r="K179" s="92">
        <f t="shared" si="15"/>
        <v>0.15124292633084532</v>
      </c>
      <c r="L179" s="92">
        <f t="shared" si="16"/>
        <v>0.79911338017906564</v>
      </c>
      <c r="M179" s="92">
        <f t="shared" si="17"/>
        <v>1.4027785113335185</v>
      </c>
      <c r="N179" s="92">
        <f t="shared" si="18"/>
        <v>2.0099301402210532</v>
      </c>
      <c r="O179" s="92">
        <f t="shared" si="19"/>
        <v>2.6849025826324406</v>
      </c>
      <c r="P179" s="1">
        <f t="shared" si="20"/>
        <v>42.60000000000025</v>
      </c>
      <c r="Q179" s="92">
        <f t="shared" si="14"/>
        <v>13.47417840375573</v>
      </c>
    </row>
    <row r="180" spans="9:17" x14ac:dyDescent="0.2">
      <c r="K180" s="92">
        <f t="shared" si="15"/>
        <v>0.15391248766410801</v>
      </c>
      <c r="L180" s="92">
        <f t="shared" si="16"/>
        <v>0.80592629275491534</v>
      </c>
      <c r="M180" s="92">
        <f t="shared" si="17"/>
        <v>1.4121701032053706</v>
      </c>
      <c r="N180" s="92">
        <f t="shared" si="18"/>
        <v>2.0214407854312655</v>
      </c>
      <c r="O180" s="92">
        <f t="shared" si="19"/>
        <v>2.6984318297457697</v>
      </c>
      <c r="P180" s="1">
        <f t="shared" si="20"/>
        <v>42.700000000000252</v>
      </c>
      <c r="Q180" s="92">
        <f t="shared" si="14"/>
        <v>13.419203747072462</v>
      </c>
    </row>
    <row r="181" spans="9:17" x14ac:dyDescent="0.2">
      <c r="K181" s="92">
        <f t="shared" si="15"/>
        <v>0.15660135441875989</v>
      </c>
      <c r="L181" s="92">
        <f t="shared" si="16"/>
        <v>0.8127562325737494</v>
      </c>
      <c r="M181" s="92">
        <f t="shared" si="17"/>
        <v>1.4215751532047345</v>
      </c>
      <c r="N181" s="92">
        <f t="shared" si="18"/>
        <v>2.0329608913767925</v>
      </c>
      <c r="O181" s="92">
        <f t="shared" si="19"/>
        <v>2.7119659113048744</v>
      </c>
      <c r="P181" s="1">
        <f t="shared" si="20"/>
        <v>42.800000000000253</v>
      </c>
      <c r="Q181" s="92">
        <f t="shared" si="14"/>
        <v>13.364485981308274</v>
      </c>
    </row>
    <row r="182" spans="9:17" x14ac:dyDescent="0.2">
      <c r="K182" s="92">
        <f t="shared" si="15"/>
        <v>0.15930944833579827</v>
      </c>
      <c r="L182" s="92">
        <f t="shared" si="16"/>
        <v>0.81960311255871943</v>
      </c>
      <c r="M182" s="92">
        <f t="shared" si="17"/>
        <v>1.4309935715561282</v>
      </c>
      <c r="N182" s="92">
        <f t="shared" si="18"/>
        <v>2.0444903694399774</v>
      </c>
      <c r="O182" s="92">
        <f t="shared" si="19"/>
        <v>2.7255047433987372</v>
      </c>
      <c r="P182" s="1">
        <f t="shared" si="20"/>
        <v>42.900000000000254</v>
      </c>
      <c r="Q182" s="92">
        <f t="shared" si="14"/>
        <v>13.310023310023173</v>
      </c>
    </row>
    <row r="183" spans="9:17" x14ac:dyDescent="0.2">
      <c r="K183" s="92">
        <f t="shared" si="15"/>
        <v>0.16203669201938323</v>
      </c>
      <c r="L183" s="92">
        <f t="shared" si="16"/>
        <v>0.82646684647093527</v>
      </c>
      <c r="M183" s="92">
        <f t="shared" si="17"/>
        <v>1.4404252693196289</v>
      </c>
      <c r="N183" s="92">
        <f t="shared" si="18"/>
        <v>2.0560291318381489</v>
      </c>
      <c r="O183" s="92">
        <f t="shared" si="19"/>
        <v>2.7390482429460827</v>
      </c>
      <c r="P183" s="1">
        <f t="shared" si="20"/>
        <v>43.000000000000256</v>
      </c>
      <c r="Q183" s="92">
        <f t="shared" si="14"/>
        <v>13.255813953488232</v>
      </c>
    </row>
    <row r="184" spans="9:17" x14ac:dyDescent="0.2">
      <c r="K184" s="92">
        <f t="shared" si="15"/>
        <v>0.16478300892722603</v>
      </c>
      <c r="L184" s="92">
        <f t="shared" si="16"/>
        <v>0.83334734889977069</v>
      </c>
      <c r="M184" s="92">
        <f t="shared" si="17"/>
        <v>1.4498701583811751</v>
      </c>
      <c r="N184" s="92">
        <f t="shared" si="18"/>
        <v>2.0675770916139258</v>
      </c>
      <c r="O184" s="92">
        <f t="shared" si="19"/>
        <v>2.7525963276856871</v>
      </c>
      <c r="P184" s="1">
        <f t="shared" si="20"/>
        <v>43.100000000000257</v>
      </c>
      <c r="Q184" s="92">
        <f t="shared" si="14"/>
        <v>13.201856148491739</v>
      </c>
    </row>
    <row r="185" spans="9:17" x14ac:dyDescent="0.2">
      <c r="K185" s="92">
        <f t="shared" si="15"/>
        <v>0.16754832336111358</v>
      </c>
      <c r="L185" s="92">
        <f t="shared" si="16"/>
        <v>0.84024453525330955</v>
      </c>
      <c r="M185" s="92">
        <f t="shared" si="17"/>
        <v>1.4593281514430159</v>
      </c>
      <c r="N185" s="92">
        <f t="shared" si="18"/>
        <v>2.0791341626256532</v>
      </c>
      <c r="O185" s="92">
        <f t="shared" si="19"/>
        <v>2.7661489161668267</v>
      </c>
      <c r="P185" s="1">
        <f t="shared" si="20"/>
        <v>43.200000000000259</v>
      </c>
      <c r="Q185" s="92">
        <f t="shared" si="14"/>
        <v>13.14814814814801</v>
      </c>
    </row>
    <row r="186" spans="9:17" x14ac:dyDescent="0.2">
      <c r="K186" s="92">
        <f t="shared" si="15"/>
        <v>0.17033256045756609</v>
      </c>
      <c r="L186" s="92">
        <f t="shared" si="16"/>
        <v>0.84715832174892391</v>
      </c>
      <c r="M186" s="92">
        <f t="shared" si="17"/>
        <v>1.4687991620142793</v>
      </c>
      <c r="N186" s="92">
        <f t="shared" si="18"/>
        <v>2.0907002595379889</v>
      </c>
      <c r="O186" s="92">
        <f t="shared" si="19"/>
        <v>2.7797059277398652</v>
      </c>
      <c r="P186" s="1">
        <f t="shared" si="20"/>
        <v>43.30000000000026</v>
      </c>
      <c r="Q186" s="92">
        <f t="shared" si="14"/>
        <v>13.094688221708868</v>
      </c>
    </row>
    <row r="187" spans="9:17" x14ac:dyDescent="0.2">
      <c r="K187" s="92">
        <f t="shared" si="15"/>
        <v>0.17313564617862306</v>
      </c>
      <c r="L187" s="92">
        <f t="shared" si="16"/>
        <v>0.85408862540397601</v>
      </c>
      <c r="M187" s="92">
        <f t="shared" si="17"/>
        <v>1.4782831044016769</v>
      </c>
      <c r="N187" s="92">
        <f t="shared" si="18"/>
        <v>2.1022752978125929</v>
      </c>
      <c r="O187" s="92">
        <f t="shared" si="19"/>
        <v>2.7932672825469544</v>
      </c>
      <c r="P187" s="1">
        <f t="shared" si="20"/>
        <v>43.400000000000261</v>
      </c>
      <c r="Q187" s="92">
        <f t="shared" si="14"/>
        <v>13.04147465437774</v>
      </c>
    </row>
    <row r="188" spans="9:17" x14ac:dyDescent="0.2">
      <c r="K188" s="92">
        <f t="shared" si="15"/>
        <v>0.17595750730276072</v>
      </c>
      <c r="L188" s="92">
        <f t="shared" si="16"/>
        <v>0.86103536402665781</v>
      </c>
      <c r="M188" s="92">
        <f t="shared" si="17"/>
        <v>1.4877798937003377</v>
      </c>
      <c r="N188" s="92">
        <f t="shared" si="18"/>
        <v>2.1138591936989726</v>
      </c>
      <c r="O188" s="92">
        <f t="shared" si="19"/>
        <v>2.8068329015128826</v>
      </c>
      <c r="P188" s="1">
        <f t="shared" si="20"/>
        <v>43.500000000000263</v>
      </c>
      <c r="Q188" s="92">
        <f t="shared" si="14"/>
        <v>12.988505747126297</v>
      </c>
    </row>
    <row r="189" spans="9:17" x14ac:dyDescent="0.2">
      <c r="K189" s="92">
        <f t="shared" si="15"/>
        <v>0.17879807141593393</v>
      </c>
      <c r="L189" s="92">
        <f t="shared" si="16"/>
        <v>0.86799845620695093</v>
      </c>
      <c r="M189" s="92">
        <f t="shared" si="17"/>
        <v>1.4972894457847663</v>
      </c>
      <c r="N189" s="92">
        <f t="shared" si="18"/>
        <v>2.1254518642254339</v>
      </c>
      <c r="O189" s="92">
        <f t="shared" si="19"/>
        <v>2.8204027063360364</v>
      </c>
      <c r="P189" s="1">
        <f t="shared" si="20"/>
        <v>43.600000000000264</v>
      </c>
      <c r="Q189" s="92">
        <f t="shared" si="14"/>
        <v>12.935779816513623</v>
      </c>
    </row>
    <row r="190" spans="9:17" x14ac:dyDescent="0.2">
      <c r="K190" s="92">
        <f t="shared" si="15"/>
        <v>0.18165726690274345</v>
      </c>
      <c r="L190" s="92">
        <f t="shared" si="16"/>
        <v>0.8749778213077114</v>
      </c>
      <c r="M190" s="92">
        <f t="shared" si="17"/>
        <v>1.5068116772999272</v>
      </c>
      <c r="N190" s="92">
        <f t="shared" si="18"/>
        <v>2.1370532271901692</v>
      </c>
      <c r="O190" s="92">
        <f t="shared" si="19"/>
        <v>2.833976619479492</v>
      </c>
      <c r="P190" s="1">
        <f t="shared" si="20"/>
        <v>43.700000000000266</v>
      </c>
      <c r="Q190" s="92">
        <f t="shared" si="14"/>
        <v>12.88329519450787</v>
      </c>
    </row>
    <row r="191" spans="9:17" x14ac:dyDescent="0.2">
      <c r="I191" s="1"/>
      <c r="K191" s="92">
        <f t="shared" si="15"/>
        <v>0.18453502293772481</v>
      </c>
      <c r="L191" s="92">
        <f t="shared" si="16"/>
        <v>0.88197337945587695</v>
      </c>
      <c r="M191" s="92">
        <f t="shared" si="17"/>
        <v>1.5163465056524439</v>
      </c>
      <c r="N191" s="92">
        <f t="shared" si="18"/>
        <v>2.14866320115246</v>
      </c>
      <c r="O191" s="92">
        <f t="shared" si="19"/>
        <v>2.8475545641622246</v>
      </c>
      <c r="P191" s="1">
        <f t="shared" si="20"/>
        <v>43.800000000000267</v>
      </c>
      <c r="Q191" s="92">
        <f t="shared" si="14"/>
        <v>12.831050228310364</v>
      </c>
    </row>
    <row r="192" spans="9:17" ht="21.2" customHeight="1" x14ac:dyDescent="0.2">
      <c r="I192" s="1"/>
      <c r="K192" s="92">
        <f t="shared" si="15"/>
        <v>0.18743126947675895</v>
      </c>
      <c r="L192" s="92">
        <f t="shared" si="16"/>
        <v>0.88898505153379626</v>
      </c>
      <c r="M192" s="92">
        <f t="shared" si="17"/>
        <v>1.5258938490019327</v>
      </c>
      <c r="N192" s="92">
        <f t="shared" si="18"/>
        <v>2.1602817054240022</v>
      </c>
      <c r="O192" s="92">
        <f t="shared" si="19"/>
        <v>2.861136464350444</v>
      </c>
      <c r="P192" s="1">
        <f t="shared" si="20"/>
        <v>43.900000000000269</v>
      </c>
      <c r="Q192" s="92">
        <f t="shared" si="14"/>
        <v>12.779043280182094</v>
      </c>
    </row>
    <row r="193" spans="9:17" ht="21.2" customHeight="1" x14ac:dyDescent="0.2">
      <c r="I193" s="1"/>
      <c r="K193" s="92">
        <f t="shared" si="15"/>
        <v>0.19034593724859994</v>
      </c>
      <c r="L193" s="92">
        <f t="shared" si="16"/>
        <v>0.8960127591706728</v>
      </c>
      <c r="M193" s="92">
        <f t="shared" si="17"/>
        <v>1.5354536262524388</v>
      </c>
      <c r="N193" s="92">
        <f t="shared" si="18"/>
        <v>2.1719086600603492</v>
      </c>
      <c r="O193" s="92">
        <f t="shared" si="19"/>
        <v>2.8747222447490421</v>
      </c>
      <c r="P193" s="1">
        <f t="shared" si="20"/>
        <v>44.00000000000027</v>
      </c>
      <c r="Q193" s="92">
        <f t="shared" si="14"/>
        <v>12.727272727272588</v>
      </c>
    </row>
    <row r="194" spans="9:17" ht="21.2" customHeight="1" x14ac:dyDescent="0.2">
      <c r="I194" s="1"/>
      <c r="K194" s="92">
        <f t="shared" si="15"/>
        <v>0.19327895774652112</v>
      </c>
      <c r="L194" s="92">
        <f t="shared" si="16"/>
        <v>0.90305642473413006</v>
      </c>
      <c r="M194" s="92">
        <f t="shared" si="17"/>
        <v>1.5450257570439976</v>
      </c>
      <c r="N194" s="92">
        <f t="shared" si="18"/>
        <v>2.1835439858524777</v>
      </c>
      <c r="O194" s="92">
        <f t="shared" si="19"/>
        <v>2.8883118307931621</v>
      </c>
      <c r="P194" s="1">
        <f t="shared" si="20"/>
        <v>44.100000000000271</v>
      </c>
      <c r="Q194" s="92">
        <f t="shared" si="14"/>
        <v>12.675736961451108</v>
      </c>
    </row>
    <row r="195" spans="9:17" ht="21.2" customHeight="1" x14ac:dyDescent="0.2">
      <c r="I195" s="1"/>
      <c r="K195" s="92">
        <f t="shared" si="15"/>
        <v>0.19623026322007467</v>
      </c>
      <c r="L195" s="92">
        <f t="shared" si="16"/>
        <v>0.91011597132188615</v>
      </c>
      <c r="M195" s="92">
        <f t="shared" si="17"/>
        <v>1.554610161744314</v>
      </c>
      <c r="N195" s="92">
        <f t="shared" si="18"/>
        <v>2.1951876043184533</v>
      </c>
      <c r="O195" s="92">
        <f t="shared" si="19"/>
        <v>2.9019051486398779</v>
      </c>
      <c r="P195" s="1">
        <f t="shared" si="20"/>
        <v>44.200000000000273</v>
      </c>
      <c r="Q195" s="92">
        <f t="shared" ref="Q195:Q258" si="21">IF(P195&gt;0,1000/P195-10,1000)</f>
        <v>12.624434389140131</v>
      </c>
    </row>
    <row r="196" spans="9:17" ht="14.25" customHeight="1" x14ac:dyDescent="0.2">
      <c r="I196" s="1"/>
      <c r="K196" s="92">
        <f t="shared" ref="K196:K259" si="22">IF(D$5&gt;0.2*($Q196),(D$5-0.2*($Q196))^2/(D$5+0.8*($Q196)),0)</f>
        <v>0.19919978666696464</v>
      </c>
      <c r="L196" s="92">
        <f t="shared" ref="L196:L259" si="23">IF(E$5&gt;0.2*($Q196),(E$5-0.2*($Q196))^2/(E$5+0.8*($Q196)),0)</f>
        <v>0.91719132275354409</v>
      </c>
      <c r="M196" s="92">
        <f t="shared" ref="M196:M259" si="24">IF(F$5&gt;0.2*($Q196),(F$5-0.2*($Q196))^2/(F$5+0.8*($Q196)),0)</f>
        <v>1.5642067614405422</v>
      </c>
      <c r="N196" s="92">
        <f t="shared" ref="N196:N259" si="25">IF(G$5&gt;0.2*($Q196),(G$5-0.2*($Q196))^2/(G$5+0.8*($Q196)),0)</f>
        <v>2.2068394376952232</v>
      </c>
      <c r="O196" s="92">
        <f t="shared" ref="O196:O259" si="26">IF(H$5&gt;0.2*($Q196),(H$5-0.2*($Q196))^2/(H$5+0.8*($Q196)),0)</f>
        <v>2.9155021251599882</v>
      </c>
      <c r="P196" s="1">
        <f t="shared" ref="P196:P259" si="27">P195+0.1</f>
        <v>44.300000000000274</v>
      </c>
      <c r="Q196" s="92">
        <f t="shared" si="21"/>
        <v>12.573363431151101</v>
      </c>
    </row>
    <row r="197" spans="9:17" x14ac:dyDescent="0.2">
      <c r="I197" s="1"/>
      <c r="K197" s="92">
        <f t="shared" si="22"/>
        <v>0.20218746182503186</v>
      </c>
      <c r="L197" s="92">
        <f t="shared" si="23"/>
        <v>0.92428240356249336</v>
      </c>
      <c r="M197" s="92">
        <f t="shared" si="24"/>
        <v>1.5738154779311881</v>
      </c>
      <c r="N197" s="92">
        <f t="shared" si="25"/>
        <v>2.2184994089305166</v>
      </c>
      <c r="O197" s="92">
        <f t="shared" si="26"/>
        <v>2.9291026879299236</v>
      </c>
      <c r="P197" s="1">
        <f t="shared" si="27"/>
        <v>44.400000000000276</v>
      </c>
      <c r="Q197" s="92">
        <f t="shared" si="21"/>
        <v>12.522522522522383</v>
      </c>
    </row>
    <row r="198" spans="9:17" x14ac:dyDescent="0.2">
      <c r="I198" s="1"/>
      <c r="K198" s="92">
        <f t="shared" si="22"/>
        <v>0.20519322316434829</v>
      </c>
      <c r="L198" s="92">
        <f t="shared" si="23"/>
        <v>0.93138913898792075</v>
      </c>
      <c r="M198" s="92">
        <f t="shared" si="24"/>
        <v>1.583436233718118</v>
      </c>
      <c r="N198" s="92">
        <f t="shared" si="25"/>
        <v>2.2301674416748485</v>
      </c>
      <c r="O198" s="92">
        <f t="shared" si="26"/>
        <v>2.9427067652237615</v>
      </c>
      <c r="P198" s="1">
        <f t="shared" si="27"/>
        <v>44.500000000000277</v>
      </c>
      <c r="Q198" s="92">
        <f t="shared" si="21"/>
        <v>12.47191011235941</v>
      </c>
    </row>
    <row r="199" spans="9:17" ht="12.75" customHeight="1" x14ac:dyDescent="0.2">
      <c r="I199" s="1"/>
      <c r="K199" s="92">
        <f t="shared" si="22"/>
        <v>0.20821700587941785</v>
      </c>
      <c r="L199" s="92">
        <f t="shared" si="23"/>
        <v>0.93851145496692445</v>
      </c>
      <c r="M199" s="92">
        <f t="shared" si="24"/>
        <v>1.593068951998668</v>
      </c>
      <c r="N199" s="92">
        <f t="shared" si="25"/>
        <v>2.2418434602736355</v>
      </c>
      <c r="O199" s="92">
        <f t="shared" si="26"/>
        <v>2.9563142860053429</v>
      </c>
      <c r="P199" s="1">
        <f t="shared" si="27"/>
        <v>44.600000000000279</v>
      </c>
      <c r="Q199" s="92">
        <f t="shared" si="21"/>
        <v>12.42152466367699</v>
      </c>
    </row>
    <row r="200" spans="9:17" ht="12.75" customHeight="1" x14ac:dyDescent="0.2">
      <c r="I200" s="1"/>
      <c r="K200" s="92">
        <f t="shared" si="22"/>
        <v>0.21125874588148569</v>
      </c>
      <c r="L200" s="92">
        <f t="shared" si="23"/>
        <v>0.94564927812674182</v>
      </c>
      <c r="M200" s="92">
        <f t="shared" si="24"/>
        <v>1.602713556657871</v>
      </c>
      <c r="N200" s="92">
        <f t="shared" si="25"/>
        <v>2.2535273897594199</v>
      </c>
      <c r="O200" s="92">
        <f t="shared" si="26"/>
        <v>2.9699251799205069</v>
      </c>
      <c r="P200" s="1">
        <f t="shared" si="27"/>
        <v>44.70000000000028</v>
      </c>
      <c r="Q200" s="92">
        <f t="shared" si="21"/>
        <v>12.371364653243706</v>
      </c>
    </row>
    <row r="201" spans="9:17" ht="12.75" customHeight="1" x14ac:dyDescent="0.2">
      <c r="I201" s="1"/>
      <c r="K201" s="92">
        <f t="shared" si="22"/>
        <v>0.21431837979094936</v>
      </c>
      <c r="L201" s="92">
        <f t="shared" si="23"/>
        <v>0.95280253577707263</v>
      </c>
      <c r="M201" s="92">
        <f t="shared" si="24"/>
        <v>1.6123699722607763</v>
      </c>
      <c r="N201" s="92">
        <f t="shared" si="25"/>
        <v>2.2652191558441879</v>
      </c>
      <c r="O201" s="92">
        <f t="shared" si="26"/>
        <v>2.9835393772894148</v>
      </c>
      <c r="P201" s="1">
        <f t="shared" si="27"/>
        <v>44.800000000000281</v>
      </c>
      <c r="Q201" s="92">
        <f t="shared" si="21"/>
        <v>12.321428571428431</v>
      </c>
    </row>
    <row r="202" spans="9:17" x14ac:dyDescent="0.2">
      <c r="I202" s="1"/>
      <c r="K202" s="92">
        <f t="shared" si="22"/>
        <v>0.21739584492987599</v>
      </c>
      <c r="L202" s="92">
        <f t="shared" si="23"/>
        <v>0.95997115590251414</v>
      </c>
      <c r="M202" s="92">
        <f t="shared" si="24"/>
        <v>1.6220381240448802</v>
      </c>
      <c r="N202" s="92">
        <f t="shared" si="25"/>
        <v>2.2769186849118093</v>
      </c>
      <c r="O202" s="92">
        <f t="shared" si="26"/>
        <v>2.9971568090989935</v>
      </c>
      <c r="P202" s="1">
        <f t="shared" si="27"/>
        <v>44.900000000000283</v>
      </c>
      <c r="Q202" s="92">
        <f t="shared" si="21"/>
        <v>12.271714922048858</v>
      </c>
    </row>
    <row r="203" spans="9:17" x14ac:dyDescent="0.2">
      <c r="I203" s="1"/>
      <c r="K203" s="92">
        <f t="shared" si="22"/>
        <v>0.22049107931461751</v>
      </c>
      <c r="L203" s="92">
        <f t="shared" si="23"/>
        <v>0.96715506715508748</v>
      </c>
      <c r="M203" s="92">
        <f t="shared" si="24"/>
        <v>1.6317179379126552</v>
      </c>
      <c r="N203" s="92">
        <f t="shared" si="25"/>
        <v>2.2886259040105528</v>
      </c>
      <c r="O203" s="92">
        <f t="shared" si="26"/>
        <v>3.0107774069954649</v>
      </c>
      <c r="P203" s="1">
        <f t="shared" si="27"/>
        <v>45.000000000000284</v>
      </c>
      <c r="Q203" s="92">
        <f t="shared" si="21"/>
        <v>12.222222222222083</v>
      </c>
    </row>
    <row r="204" spans="9:17" x14ac:dyDescent="0.2">
      <c r="I204" s="1"/>
      <c r="K204" s="92">
        <f t="shared" si="22"/>
        <v>0.22360402164852747</v>
      </c>
      <c r="L204" s="92">
        <f t="shared" si="23"/>
        <v>0.97435419884687113</v>
      </c>
      <c r="M204" s="92">
        <f t="shared" si="24"/>
        <v>1.6414093404241739</v>
      </c>
      <c r="N204" s="92">
        <f t="shared" si="25"/>
        <v>2.3003407408457219</v>
      </c>
      <c r="O204" s="92">
        <f t="shared" si="26"/>
        <v>3.02440110327698</v>
      </c>
      <c r="P204" s="1">
        <f t="shared" si="27"/>
        <v>45.100000000000286</v>
      </c>
      <c r="Q204" s="92">
        <f t="shared" si="21"/>
        <v>12.172949002217155</v>
      </c>
    </row>
    <row r="205" spans="9:17" x14ac:dyDescent="0.2">
      <c r="K205" s="92">
        <f t="shared" si="22"/>
        <v>0.22673461131477621</v>
      </c>
      <c r="L205" s="92">
        <f t="shared" si="23"/>
        <v>0.98156848094272819</v>
      </c>
      <c r="M205" s="92">
        <f t="shared" si="24"/>
        <v>1.6511122587898388</v>
      </c>
      <c r="N205" s="92">
        <f t="shared" si="25"/>
        <v>2.3120631237723823</v>
      </c>
      <c r="O205" s="92">
        <f t="shared" si="26"/>
        <v>3.0380278308863558</v>
      </c>
      <c r="P205" s="1">
        <f t="shared" si="27"/>
        <v>45.200000000000287</v>
      </c>
      <c r="Q205" s="92">
        <f t="shared" si="21"/>
        <v>12.123893805309596</v>
      </c>
    </row>
    <row r="206" spans="9:17" x14ac:dyDescent="0.2">
      <c r="K206" s="92">
        <f t="shared" si="22"/>
        <v>0.22988278836926132</v>
      </c>
      <c r="L206" s="92">
        <f t="shared" si="23"/>
        <v>0.98879784405313087</v>
      </c>
      <c r="M206" s="92">
        <f t="shared" si="24"/>
        <v>1.6608266208632017</v>
      </c>
      <c r="N206" s="92">
        <f t="shared" si="25"/>
        <v>2.3237929817881775</v>
      </c>
      <c r="O206" s="92">
        <f t="shared" si="26"/>
        <v>3.0516575234039003</v>
      </c>
      <c r="P206" s="1">
        <f t="shared" si="27"/>
        <v>45.300000000000288</v>
      </c>
      <c r="Q206" s="92">
        <f t="shared" si="21"/>
        <v>12.07505518763783</v>
      </c>
    </row>
    <row r="207" spans="9:17" x14ac:dyDescent="0.2">
      <c r="K207" s="92">
        <f t="shared" si="22"/>
        <v>0.23304849353361498</v>
      </c>
      <c r="L207" s="92">
        <f t="shared" si="23"/>
        <v>0.99604221942708193</v>
      </c>
      <c r="M207" s="92">
        <f t="shared" si="24"/>
        <v>1.6705523551338808</v>
      </c>
      <c r="N207" s="92">
        <f t="shared" si="25"/>
        <v>2.3355302445262542</v>
      </c>
      <c r="O207" s="92">
        <f t="shared" si="26"/>
        <v>3.0652901150403404</v>
      </c>
      <c r="P207" s="1">
        <f t="shared" si="27"/>
        <v>45.40000000000029</v>
      </c>
      <c r="Q207" s="92">
        <f t="shared" si="21"/>
        <v>12.026431718061534</v>
      </c>
    </row>
    <row r="208" spans="9:17" x14ac:dyDescent="0.2">
      <c r="K208" s="92">
        <f t="shared" si="22"/>
        <v>0.23623166818830338</v>
      </c>
      <c r="L208" s="92">
        <f t="shared" si="23"/>
        <v>1.0033015389451245</v>
      </c>
      <c r="M208" s="92">
        <f t="shared" si="24"/>
        <v>1.680289390720574</v>
      </c>
      <c r="N208" s="92">
        <f t="shared" si="25"/>
        <v>2.347274842248265</v>
      </c>
      <c r="O208" s="92">
        <f t="shared" si="26"/>
        <v>3.0789255406298355</v>
      </c>
      <c r="P208" s="1">
        <f t="shared" si="27"/>
        <v>45.500000000000291</v>
      </c>
      <c r="Q208" s="92">
        <f t="shared" si="21"/>
        <v>11.978021978021836</v>
      </c>
    </row>
    <row r="209" spans="9:17" x14ac:dyDescent="0.2">
      <c r="K209" s="92">
        <f t="shared" si="22"/>
        <v>0.2394322543658193</v>
      </c>
      <c r="L209" s="92">
        <f t="shared" si="23"/>
        <v>1.0105757351124505</v>
      </c>
      <c r="M209" s="92">
        <f t="shared" si="24"/>
        <v>1.6900376573641549</v>
      </c>
      <c r="N209" s="92">
        <f t="shared" si="25"/>
        <v>2.3590267058374756</v>
      </c>
      <c r="O209" s="92">
        <f t="shared" si="26"/>
        <v>3.0925637356230848</v>
      </c>
      <c r="P209" s="1">
        <f t="shared" si="27"/>
        <v>45.600000000000293</v>
      </c>
      <c r="Q209" s="92">
        <f t="shared" si="21"/>
        <v>11.929824561403368</v>
      </c>
    </row>
    <row r="210" spans="9:17" x14ac:dyDescent="0.2">
      <c r="K210" s="92">
        <f t="shared" si="22"/>
        <v>0.24265019474396649</v>
      </c>
      <c r="L210" s="92">
        <f t="shared" si="23"/>
        <v>1.0178647410520938</v>
      </c>
      <c r="M210" s="92">
        <f t="shared" si="24"/>
        <v>1.6997970854208742</v>
      </c>
      <c r="N210" s="92">
        <f t="shared" si="25"/>
        <v>2.3707857667919594</v>
      </c>
      <c r="O210" s="92">
        <f t="shared" si="26"/>
        <v>3.1062046360805362</v>
      </c>
      <c r="P210" s="1">
        <f t="shared" si="27"/>
        <v>45.700000000000294</v>
      </c>
      <c r="Q210" s="92">
        <f t="shared" si="21"/>
        <v>11.881838074398107</v>
      </c>
    </row>
    <row r="211" spans="9:17" x14ac:dyDescent="0.2">
      <c r="K211" s="92">
        <f t="shared" si="22"/>
        <v>0.24588543263923132</v>
      </c>
      <c r="L211" s="92">
        <f t="shared" si="23"/>
        <v>1.0251684904982152</v>
      </c>
      <c r="M211" s="92">
        <f t="shared" si="24"/>
        <v>1.7095676058556351</v>
      </c>
      <c r="N211" s="92">
        <f t="shared" si="25"/>
        <v>2.3825519572178724</v>
      </c>
      <c r="O211" s="92">
        <f t="shared" si="26"/>
        <v>3.1198481786656638</v>
      </c>
      <c r="P211" s="1">
        <f t="shared" si="27"/>
        <v>45.800000000000296</v>
      </c>
      <c r="Q211" s="92">
        <f t="shared" si="21"/>
        <v>11.834061135371037</v>
      </c>
    </row>
    <row r="212" spans="9:17" x14ac:dyDescent="0.2">
      <c r="K212" s="92">
        <f t="shared" si="22"/>
        <v>0.24913791200024446</v>
      </c>
      <c r="L212" s="92">
        <f t="shared" si="23"/>
        <v>1.0324869177894775</v>
      </c>
      <c r="M212" s="92">
        <f t="shared" si="24"/>
        <v>1.7193491502353631</v>
      </c>
      <c r="N212" s="92">
        <f t="shared" si="25"/>
        <v>2.3943252098228358</v>
      </c>
      <c r="O212" s="92">
        <f t="shared" si="26"/>
        <v>3.1334943006383531</v>
      </c>
      <c r="P212" s="1">
        <f t="shared" si="27"/>
        <v>45.900000000000297</v>
      </c>
      <c r="Q212" s="92">
        <f t="shared" si="21"/>
        <v>11.786492374727526</v>
      </c>
    </row>
    <row r="213" spans="9:17" x14ac:dyDescent="0.2">
      <c r="K213" s="92">
        <f t="shared" si="22"/>
        <v>0.25240757740132835</v>
      </c>
      <c r="L213" s="92">
        <f t="shared" si="23"/>
        <v>1.0398199578625007</v>
      </c>
      <c r="M213" s="92">
        <f t="shared" si="24"/>
        <v>1.7291416507224675</v>
      </c>
      <c r="N213" s="92">
        <f t="shared" si="25"/>
        <v>2.406105457909379</v>
      </c>
      <c r="O213" s="92">
        <f t="shared" si="26"/>
        <v>3.1471429398483588</v>
      </c>
      <c r="P213" s="1">
        <f t="shared" si="27"/>
        <v>46.000000000000298</v>
      </c>
      <c r="Q213" s="92">
        <f t="shared" si="21"/>
        <v>11.739130434782467</v>
      </c>
    </row>
    <row r="214" spans="9:17" x14ac:dyDescent="0.2">
      <c r="K214" s="92">
        <f t="shared" si="22"/>
        <v>0.25569437403613132</v>
      </c>
      <c r="L214" s="92">
        <f t="shared" si="23"/>
        <v>1.0471675462454082</v>
      </c>
      <c r="M214" s="92">
        <f t="shared" si="24"/>
        <v>1.7389450400683788</v>
      </c>
      <c r="N214" s="92">
        <f t="shared" si="25"/>
        <v>2.4178926353684891</v>
      </c>
      <c r="O214" s="92">
        <f t="shared" si="26"/>
        <v>3.1607940347288559</v>
      </c>
      <c r="P214" s="1">
        <f t="shared" si="27"/>
        <v>46.1000000000003</v>
      </c>
      <c r="Q214" s="92">
        <f t="shared" si="21"/>
        <v>11.691973969631096</v>
      </c>
    </row>
    <row r="215" spans="9:17" x14ac:dyDescent="0.2">
      <c r="K215" s="92">
        <f t="shared" si="22"/>
        <v>0.25899824771134455</v>
      </c>
      <c r="L215" s="92">
        <f t="shared" si="23"/>
        <v>1.0545296190514573</v>
      </c>
      <c r="M215" s="92">
        <f t="shared" si="24"/>
        <v>1.7487592516071739</v>
      </c>
      <c r="N215" s="92">
        <f t="shared" si="25"/>
        <v>2.4296866766732408</v>
      </c>
      <c r="O215" s="92">
        <f t="shared" si="26"/>
        <v>3.1744475242900738</v>
      </c>
      <c r="P215" s="1">
        <f t="shared" si="27"/>
        <v>46.200000000000301</v>
      </c>
      <c r="Q215" s="92">
        <f t="shared" si="21"/>
        <v>11.645021645021504</v>
      </c>
    </row>
    <row r="216" spans="9:17" x14ac:dyDescent="0.2">
      <c r="K216" s="92">
        <f t="shared" si="22"/>
        <v>0.26231914484050251</v>
      </c>
      <c r="L216" s="92">
        <f t="shared" si="23"/>
        <v>1.0619061129727434</v>
      </c>
      <c r="M216" s="92">
        <f t="shared" si="24"/>
        <v>1.7585842192492873</v>
      </c>
      <c r="N216" s="92">
        <f t="shared" si="25"/>
        <v>2.4414875168724892</v>
      </c>
      <c r="O216" s="92">
        <f t="shared" si="26"/>
        <v>3.188103348113005</v>
      </c>
      <c r="P216" s="1">
        <f t="shared" si="27"/>
        <v>46.300000000000303</v>
      </c>
      <c r="Q216" s="92">
        <f t="shared" si="21"/>
        <v>11.598272138228801</v>
      </c>
    </row>
    <row r="217" spans="9:17" x14ac:dyDescent="0.2">
      <c r="K217" s="92">
        <f t="shared" si="22"/>
        <v>0.2656570124378651</v>
      </c>
      <c r="L217" s="92">
        <f t="shared" si="23"/>
        <v>1.0692969652739992</v>
      </c>
      <c r="M217" s="92">
        <f t="shared" si="24"/>
        <v>1.7684198774752944</v>
      </c>
      <c r="N217" s="92">
        <f t="shared" si="25"/>
        <v>2.4532950915846783</v>
      </c>
      <c r="O217" s="92">
        <f t="shared" si="26"/>
        <v>3.2017614463432049</v>
      </c>
      <c r="P217" s="1">
        <f t="shared" si="27"/>
        <v>46.400000000000304</v>
      </c>
      <c r="Q217" s="92">
        <f t="shared" si="21"/>
        <v>11.551724137930893</v>
      </c>
    </row>
    <row r="218" spans="9:17" x14ac:dyDescent="0.2">
      <c r="K218" s="92">
        <f t="shared" si="22"/>
        <v>0.26901179811238118</v>
      </c>
      <c r="L218" s="92">
        <f t="shared" si="23"/>
        <v>1.0767021137864625</v>
      </c>
      <c r="M218" s="92">
        <f t="shared" si="24"/>
        <v>1.778266161329789</v>
      </c>
      <c r="N218" s="92">
        <f t="shared" si="25"/>
        <v>2.4651093369916963</v>
      </c>
      <c r="O218" s="92">
        <f t="shared" si="26"/>
        <v>3.2154217596846699</v>
      </c>
      <c r="P218" s="1">
        <f t="shared" si="27"/>
        <v>46.500000000000306</v>
      </c>
      <c r="Q218" s="92">
        <f t="shared" si="21"/>
        <v>11.505376344085882</v>
      </c>
    </row>
    <row r="219" spans="9:17" x14ac:dyDescent="0.2">
      <c r="K219" s="92">
        <f t="shared" si="22"/>
        <v>0.27238345006172987</v>
      </c>
      <c r="L219" s="92">
        <f t="shared" si="23"/>
        <v>1.0841214969018289</v>
      </c>
      <c r="M219" s="92">
        <f t="shared" si="24"/>
        <v>1.788123006415326</v>
      </c>
      <c r="N219" s="92">
        <f t="shared" si="25"/>
        <v>2.4769301898328333</v>
      </c>
      <c r="O219" s="92">
        <f t="shared" si="26"/>
        <v>3.2290842293937896</v>
      </c>
      <c r="P219" s="1">
        <f t="shared" si="27"/>
        <v>46.600000000000307</v>
      </c>
      <c r="Q219" s="92">
        <f t="shared" si="21"/>
        <v>11.459227467811019</v>
      </c>
    </row>
    <row r="220" spans="9:17" x14ac:dyDescent="0.2">
      <c r="K220" s="92">
        <f t="shared" si="22"/>
        <v>0.27577191706644044</v>
      </c>
      <c r="L220" s="92">
        <f t="shared" si="23"/>
        <v>1.0915550535662806</v>
      </c>
      <c r="M220" s="92">
        <f t="shared" si="24"/>
        <v>1.7979903488864479</v>
      </c>
      <c r="N220" s="92">
        <f t="shared" si="25"/>
        <v>2.4887575873988026</v>
      </c>
      <c r="O220" s="92">
        <f t="shared" si="26"/>
        <v>3.2427487972733817</v>
      </c>
      <c r="P220" s="1">
        <f t="shared" si="27"/>
        <v>46.700000000000308</v>
      </c>
      <c r="Q220" s="92">
        <f t="shared" si="21"/>
        <v>11.413276231263243</v>
      </c>
    </row>
    <row r="221" spans="9:17" x14ac:dyDescent="0.2">
      <c r="K221" s="92">
        <f t="shared" si="22"/>
        <v>0.2791771484840897</v>
      </c>
      <c r="L221" s="92">
        <f t="shared" si="23"/>
        <v>1.0990027232745907</v>
      </c>
      <c r="M221" s="92">
        <f t="shared" si="24"/>
        <v>1.8078681254437909</v>
      </c>
      <c r="N221" s="92">
        <f t="shared" si="25"/>
        <v>2.5005914675258443</v>
      </c>
      <c r="O221" s="92">
        <f t="shared" si="26"/>
        <v>3.256415405666798</v>
      </c>
      <c r="P221" s="1">
        <f t="shared" si="27"/>
        <v>46.80000000000031</v>
      </c>
      <c r="Q221" s="92">
        <f t="shared" si="21"/>
        <v>11.367521367521228</v>
      </c>
    </row>
    <row r="222" spans="9:17" x14ac:dyDescent="0.2">
      <c r="K222" s="92">
        <f t="shared" si="22"/>
        <v>0.28259909424357499</v>
      </c>
      <c r="L222" s="92">
        <f t="shared" si="23"/>
        <v>1.1064644460643074</v>
      </c>
      <c r="M222" s="92">
        <f t="shared" si="24"/>
        <v>1.8177562733282584</v>
      </c>
      <c r="N222" s="92">
        <f t="shared" si="25"/>
        <v>2.5124317685899098</v>
      </c>
      <c r="O222" s="92">
        <f t="shared" si="26"/>
        <v>3.2700839974521152</v>
      </c>
      <c r="P222" s="1">
        <f t="shared" si="27"/>
        <v>46.900000000000311</v>
      </c>
      <c r="Q222" s="92">
        <f t="shared" si="21"/>
        <v>11.32196162046894</v>
      </c>
    </row>
    <row r="223" spans="9:17" x14ac:dyDescent="0.2">
      <c r="K223" s="92">
        <f t="shared" si="22"/>
        <v>0.28603770483946062</v>
      </c>
      <c r="L223" s="92">
        <f t="shared" si="23"/>
        <v>1.1139401625100043</v>
      </c>
      <c r="M223" s="92">
        <f t="shared" si="24"/>
        <v>1.8276547303152777</v>
      </c>
      <c r="N223" s="92">
        <f t="shared" si="25"/>
        <v>2.524278429500904</v>
      </c>
      <c r="O223" s="92">
        <f t="shared" si="26"/>
        <v>3.2837545160363875</v>
      </c>
      <c r="P223" s="1">
        <f t="shared" si="27"/>
        <v>47.000000000000313</v>
      </c>
      <c r="Q223" s="92">
        <f t="shared" si="21"/>
        <v>11.276595744680709</v>
      </c>
    </row>
    <row r="224" spans="9:17" x14ac:dyDescent="0.2">
      <c r="I224" s="1"/>
      <c r="K224" s="92">
        <f t="shared" si="22"/>
        <v>0.28949293132640019</v>
      </c>
      <c r="L224" s="92">
        <f t="shared" si="23"/>
        <v>1.1214298137176135</v>
      </c>
      <c r="M224" s="92">
        <f t="shared" si="24"/>
        <v>1.8375634347091234</v>
      </c>
      <c r="N224" s="92">
        <f t="shared" si="25"/>
        <v>2.5361313896970201</v>
      </c>
      <c r="O224" s="92">
        <f t="shared" si="26"/>
        <v>3.2974269053499841</v>
      </c>
      <c r="P224" s="1">
        <f t="shared" si="27"/>
        <v>47.100000000000314</v>
      </c>
      <c r="Q224" s="92">
        <f t="shared" si="21"/>
        <v>11.231422505307712</v>
      </c>
    </row>
    <row r="225" spans="9:17" x14ac:dyDescent="0.2">
      <c r="I225" s="1"/>
      <c r="K225" s="92">
        <f t="shared" si="22"/>
        <v>0.2929647253136291</v>
      </c>
      <c r="L225" s="92">
        <f t="shared" si="23"/>
        <v>1.1289333413188229</v>
      </c>
      <c r="M225" s="92">
        <f t="shared" si="24"/>
        <v>1.847482325337316</v>
      </c>
      <c r="N225" s="92">
        <f t="shared" si="25"/>
        <v>2.5479905891391343</v>
      </c>
      <c r="O225" s="92">
        <f t="shared" si="26"/>
        <v>3.3111011098409913</v>
      </c>
      <c r="P225" s="1">
        <f t="shared" si="27"/>
        <v>47.200000000000315</v>
      </c>
      <c r="Q225" s="92">
        <f t="shared" si="21"/>
        <v>11.186440677965962</v>
      </c>
    </row>
    <row r="226" spans="9:17" x14ac:dyDescent="0.2">
      <c r="I226" s="1"/>
      <c r="K226" s="92">
        <f t="shared" si="22"/>
        <v>0.29645303895953073</v>
      </c>
      <c r="L226" s="92">
        <f t="shared" si="23"/>
        <v>1.1364506874655527</v>
      </c>
      <c r="M226" s="92">
        <f t="shared" si="24"/>
        <v>1.8574113415450908</v>
      </c>
      <c r="N226" s="92">
        <f t="shared" si="25"/>
        <v>2.5598559683052802</v>
      </c>
      <c r="O226" s="92">
        <f t="shared" si="26"/>
        <v>3.3247770744696927</v>
      </c>
      <c r="P226" s="1">
        <f t="shared" si="27"/>
        <v>47.300000000000317</v>
      </c>
      <c r="Q226" s="92">
        <f t="shared" si="21"/>
        <v>11.141649048625652</v>
      </c>
    </row>
    <row r="227" spans="9:17" x14ac:dyDescent="0.2">
      <c r="I227" s="1"/>
      <c r="K227" s="92">
        <f t="shared" si="22"/>
        <v>0.29995782496626988</v>
      </c>
      <c r="L227" s="92">
        <f t="shared" si="23"/>
        <v>1.1439817948244888</v>
      </c>
      <c r="M227" s="92">
        <f t="shared" si="24"/>
        <v>1.8673504231899374</v>
      </c>
      <c r="N227" s="92">
        <f t="shared" si="25"/>
        <v>2.5717274681851738</v>
      </c>
      <c r="O227" s="92">
        <f t="shared" si="26"/>
        <v>3.3384547447031045</v>
      </c>
      <c r="P227" s="1">
        <f t="shared" si="27"/>
        <v>47.400000000000318</v>
      </c>
      <c r="Q227" s="92">
        <f t="shared" si="21"/>
        <v>11.097046413501968</v>
      </c>
    </row>
    <row r="228" spans="9:17" x14ac:dyDescent="0.2">
      <c r="I228" s="1"/>
      <c r="K228" s="92">
        <f t="shared" si="22"/>
        <v>0.30347903657449832</v>
      </c>
      <c r="L228" s="92">
        <f t="shared" si="23"/>
        <v>1.1515266065717018</v>
      </c>
      <c r="M228" s="92">
        <f t="shared" si="24"/>
        <v>1.8772995106362049</v>
      </c>
      <c r="N228" s="92">
        <f t="shared" si="25"/>
        <v>2.583605030274839</v>
      </c>
      <c r="O228" s="92">
        <f t="shared" si="26"/>
        <v>3.3521340665096004</v>
      </c>
      <c r="P228" s="1">
        <f t="shared" si="27"/>
        <v>47.50000000000032</v>
      </c>
      <c r="Q228" s="92">
        <f t="shared" si="21"/>
        <v>11.052631578947228</v>
      </c>
    </row>
    <row r="229" spans="9:17" x14ac:dyDescent="0.2">
      <c r="I229" s="1"/>
      <c r="K229" s="92">
        <f t="shared" si="22"/>
        <v>0.30701662755812859</v>
      </c>
      <c r="L229" s="92">
        <f t="shared" si="23"/>
        <v>1.159085066387322</v>
      </c>
      <c r="M229" s="92">
        <f t="shared" si="24"/>
        <v>1.8872585447497807</v>
      </c>
      <c r="N229" s="92">
        <f t="shared" si="25"/>
        <v>2.595488596571276</v>
      </c>
      <c r="O229" s="92">
        <f t="shared" si="26"/>
        <v>3.3658149863535907</v>
      </c>
      <c r="P229" s="1">
        <f t="shared" si="27"/>
        <v>47.600000000000321</v>
      </c>
      <c r="Q229" s="92">
        <f t="shared" si="21"/>
        <v>11.008403361344396</v>
      </c>
    </row>
    <row r="230" spans="9:17" x14ac:dyDescent="0.2">
      <c r="I230" s="1"/>
      <c r="K230" s="92">
        <f t="shared" si="22"/>
        <v>0.31057055221917274</v>
      </c>
      <c r="L230" s="92">
        <f t="shared" si="23"/>
        <v>1.1666571184502839</v>
      </c>
      <c r="M230" s="92">
        <f t="shared" si="24"/>
        <v>1.8972274668928333</v>
      </c>
      <c r="N230" s="92">
        <f t="shared" si="25"/>
        <v>2.6073781095672008</v>
      </c>
      <c r="O230" s="92">
        <f t="shared" si="26"/>
        <v>3.3794974511902698</v>
      </c>
      <c r="P230" s="1">
        <f t="shared" si="27"/>
        <v>47.700000000000323</v>
      </c>
      <c r="Q230" s="92">
        <f t="shared" si="21"/>
        <v>10.964360587001956</v>
      </c>
    </row>
    <row r="231" spans="9:17" x14ac:dyDescent="0.2">
      <c r="K231" s="92">
        <f t="shared" si="22"/>
        <v>0.31414076538265007</v>
      </c>
      <c r="L231" s="92">
        <f t="shared" si="23"/>
        <v>1.1742427074331412</v>
      </c>
      <c r="M231" s="92">
        <f t="shared" si="24"/>
        <v>1.9072062189186194</v>
      </c>
      <c r="N231" s="92">
        <f t="shared" si="25"/>
        <v>2.6192735122458615</v>
      </c>
      <c r="O231" s="92">
        <f t="shared" si="26"/>
        <v>3.3931814084604355</v>
      </c>
      <c r="P231" s="1">
        <f t="shared" si="27"/>
        <v>47.800000000000324</v>
      </c>
      <c r="Q231" s="92">
        <f t="shared" si="21"/>
        <v>10.920502092050068</v>
      </c>
    </row>
    <row r="232" spans="9:17" x14ac:dyDescent="0.2">
      <c r="K232" s="92">
        <f t="shared" si="22"/>
        <v>0.31772722239155871</v>
      </c>
      <c r="L232" s="92">
        <f t="shared" si="23"/>
        <v>1.1818417784969395</v>
      </c>
      <c r="M232" s="92">
        <f t="shared" si="24"/>
        <v>1.9171947431663601</v>
      </c>
      <c r="N232" s="92">
        <f t="shared" si="25"/>
        <v>2.6311747480759062</v>
      </c>
      <c r="O232" s="92">
        <f t="shared" si="26"/>
        <v>3.4068668060853651</v>
      </c>
      <c r="P232" s="1">
        <f t="shared" si="27"/>
        <v>47.900000000000325</v>
      </c>
      <c r="Q232" s="92">
        <f t="shared" si="21"/>
        <v>10.876826722338063</v>
      </c>
    </row>
    <row r="233" spans="9:17" x14ac:dyDescent="0.2">
      <c r="K233" s="92">
        <f t="shared" si="22"/>
        <v>0.32132987910191174</v>
      </c>
      <c r="L233" s="92">
        <f t="shared" si="23"/>
        <v>1.1894542772861612</v>
      </c>
      <c r="M233" s="92">
        <f t="shared" si="24"/>
        <v>1.9271929824561729</v>
      </c>
      <c r="N233" s="92">
        <f t="shared" si="25"/>
        <v>2.6430817610063291</v>
      </c>
      <c r="O233" s="92">
        <f t="shared" si="26"/>
        <v>3.4205535924617645</v>
      </c>
      <c r="P233" s="1">
        <f t="shared" si="27"/>
        <v>48.000000000000327</v>
      </c>
      <c r="Q233" s="92">
        <f t="shared" si="21"/>
        <v>10.83333333333319</v>
      </c>
    </row>
    <row r="234" spans="9:17" x14ac:dyDescent="0.2">
      <c r="K234" s="92">
        <f t="shared" si="22"/>
        <v>0.32494869187783765</v>
      </c>
      <c r="L234" s="92">
        <f t="shared" si="23"/>
        <v>1.1970801499237242</v>
      </c>
      <c r="M234" s="92">
        <f t="shared" si="24"/>
        <v>1.9372008800840828</v>
      </c>
      <c r="N234" s="92">
        <f t="shared" si="25"/>
        <v>2.6549944954614602</v>
      </c>
      <c r="O234" s="92">
        <f t="shared" si="26"/>
        <v>3.4342417164567713</v>
      </c>
      <c r="P234" s="1">
        <f t="shared" si="27"/>
        <v>48.100000000000328</v>
      </c>
      <c r="Q234" s="92">
        <f t="shared" si="21"/>
        <v>10.790020790020648</v>
      </c>
    </row>
    <row r="235" spans="9:17" x14ac:dyDescent="0.2">
      <c r="K235" s="92">
        <f t="shared" si="22"/>
        <v>0.32858361758674298</v>
      </c>
      <c r="L235" s="92">
        <f t="shared" si="23"/>
        <v>1.2047193430060554</v>
      </c>
      <c r="M235" s="92">
        <f t="shared" si="24"/>
        <v>1.9472183798170768</v>
      </c>
      <c r="N235" s="92">
        <f t="shared" si="25"/>
        <v>2.6669128963360436</v>
      </c>
      <c r="O235" s="92">
        <f t="shared" si="26"/>
        <v>3.4479311274030282</v>
      </c>
      <c r="P235" s="1">
        <f t="shared" si="27"/>
        <v>48.20000000000033</v>
      </c>
      <c r="Q235" s="92">
        <f t="shared" si="21"/>
        <v>10.746887966804838</v>
      </c>
    </row>
    <row r="236" spans="9:17" x14ac:dyDescent="0.2">
      <c r="K236" s="92">
        <f t="shared" si="22"/>
        <v>0.33223461359453627</v>
      </c>
      <c r="L236" s="92">
        <f t="shared" si="23"/>
        <v>1.2123718035982107</v>
      </c>
      <c r="M236" s="92">
        <f t="shared" si="24"/>
        <v>1.9572454258882332</v>
      </c>
      <c r="N236" s="92">
        <f t="shared" si="25"/>
        <v>2.6788369089903501</v>
      </c>
      <c r="O236" s="92">
        <f t="shared" si="26"/>
        <v>3.461621775093815</v>
      </c>
      <c r="P236" s="1">
        <f t="shared" si="27"/>
        <v>48.300000000000331</v>
      </c>
      <c r="Q236" s="92">
        <f t="shared" si="21"/>
        <v>10.703933747411867</v>
      </c>
    </row>
    <row r="237" spans="9:17" x14ac:dyDescent="0.2">
      <c r="K237" s="92">
        <f t="shared" si="22"/>
        <v>0.33590163776091253</v>
      </c>
      <c r="L237" s="92">
        <f t="shared" si="23"/>
        <v>1.2200374792290658</v>
      </c>
      <c r="M237" s="92">
        <f t="shared" si="24"/>
        <v>1.9672819629919038</v>
      </c>
      <c r="N237" s="92">
        <f t="shared" si="25"/>
        <v>2.690766479245366</v>
      </c>
      <c r="O237" s="92">
        <f t="shared" si="26"/>
        <v>3.4753136097782371</v>
      </c>
      <c r="P237" s="1">
        <f t="shared" si="27"/>
        <v>48.400000000000333</v>
      </c>
      <c r="Q237" s="92">
        <f t="shared" si="21"/>
        <v>10.661157024793248</v>
      </c>
    </row>
    <row r="238" spans="9:17" x14ac:dyDescent="0.2">
      <c r="K238" s="92">
        <f t="shared" si="22"/>
        <v>0.33958464843469977</v>
      </c>
      <c r="L238" s="92">
        <f t="shared" si="23"/>
        <v>1.2277163178865664</v>
      </c>
      <c r="M238" s="92">
        <f t="shared" si="24"/>
        <v>1.9773279362789613</v>
      </c>
      <c r="N238" s="92">
        <f t="shared" si="25"/>
        <v>2.7027015533780441</v>
      </c>
      <c r="O238" s="92">
        <f t="shared" si="26"/>
        <v>3.4890065821564771</v>
      </c>
      <c r="P238" s="1">
        <f t="shared" si="27"/>
        <v>48.500000000000334</v>
      </c>
      <c r="Q238" s="92">
        <f t="shared" si="21"/>
        <v>10.618556701030787</v>
      </c>
    </row>
    <row r="239" spans="9:17" x14ac:dyDescent="0.2">
      <c r="K239" s="92">
        <f t="shared" si="22"/>
        <v>0.34328360444926137</v>
      </c>
      <c r="L239" s="92">
        <f t="shared" si="23"/>
        <v>1.2354082680130298</v>
      </c>
      <c r="M239" s="92">
        <f t="shared" si="24"/>
        <v>1.9873832913521006</v>
      </c>
      <c r="N239" s="92">
        <f t="shared" si="25"/>
        <v>2.714642078116599</v>
      </c>
      <c r="O239" s="92">
        <f t="shared" si="26"/>
        <v>3.5027006433751073</v>
      </c>
      <c r="P239" s="1">
        <f t="shared" si="27"/>
        <v>48.600000000000335</v>
      </c>
      <c r="Q239" s="92">
        <f t="shared" si="21"/>
        <v>10.576131687242658</v>
      </c>
    </row>
    <row r="240" spans="9:17" x14ac:dyDescent="0.2">
      <c r="K240" s="92">
        <f t="shared" si="22"/>
        <v>0.34699846511795951</v>
      </c>
      <c r="L240" s="92">
        <f t="shared" si="23"/>
        <v>1.2431132785005108</v>
      </c>
      <c r="M240" s="92">
        <f t="shared" si="24"/>
        <v>1.997447974261201</v>
      </c>
      <c r="N240" s="92">
        <f t="shared" si="25"/>
        <v>2.7265880006358714</v>
      </c>
      <c r="O240" s="92">
        <f t="shared" si="26"/>
        <v>3.5163957450224572</v>
      </c>
      <c r="P240" s="1">
        <f t="shared" si="27"/>
        <v>48.700000000000337</v>
      </c>
      <c r="Q240" s="92">
        <f t="shared" si="21"/>
        <v>10.533880903490619</v>
      </c>
    </row>
    <row r="241" spans="11:17" x14ac:dyDescent="0.2">
      <c r="K241" s="92">
        <f t="shared" si="22"/>
        <v>0.35072919022967447</v>
      </c>
      <c r="L241" s="92">
        <f t="shared" si="23"/>
        <v>1.2508312986862251</v>
      </c>
      <c r="M241" s="92">
        <f t="shared" si="24"/>
        <v>2.0075219314987445</v>
      </c>
      <c r="N241" s="92">
        <f t="shared" si="25"/>
        <v>2.7385392685527505</v>
      </c>
      <c r="O241" s="92">
        <f t="shared" si="26"/>
        <v>3.530091839124033</v>
      </c>
      <c r="P241" s="1">
        <f t="shared" si="27"/>
        <v>48.800000000000338</v>
      </c>
      <c r="Q241" s="92">
        <f t="shared" si="21"/>
        <v>10.491803278688383</v>
      </c>
    </row>
    <row r="242" spans="11:17" x14ac:dyDescent="0.2">
      <c r="K242" s="92">
        <f t="shared" si="22"/>
        <v>0.3544757400443807</v>
      </c>
      <c r="L242" s="92">
        <f t="shared" si="23"/>
        <v>1.2585622783480228</v>
      </c>
      <c r="M242" s="92">
        <f t="shared" si="24"/>
        <v>2.0176051099952881</v>
      </c>
      <c r="N242" s="92">
        <f t="shared" si="25"/>
        <v>2.7504958299216447</v>
      </c>
      <c r="O242" s="92">
        <f t="shared" si="26"/>
        <v>3.543788878138006</v>
      </c>
      <c r="P242" s="1">
        <f t="shared" si="27"/>
        <v>48.90000000000034</v>
      </c>
      <c r="Q242" s="92">
        <f t="shared" si="21"/>
        <v>10.449897750511106</v>
      </c>
    </row>
    <row r="243" spans="11:17" x14ac:dyDescent="0.2">
      <c r="K243" s="92">
        <f t="shared" si="22"/>
        <v>0.35823807528877943</v>
      </c>
      <c r="L243" s="92">
        <f t="shared" si="23"/>
        <v>1.2663061676999223</v>
      </c>
      <c r="M243" s="92">
        <f t="shared" si="24"/>
        <v>2.0276974571149986</v>
      </c>
      <c r="N243" s="92">
        <f t="shared" si="25"/>
        <v>2.7624576332300115</v>
      </c>
      <c r="O243" s="92">
        <f t="shared" si="26"/>
        <v>3.5574868149507459</v>
      </c>
      <c r="P243" s="1">
        <f t="shared" si="27"/>
        <v>49.000000000000341</v>
      </c>
      <c r="Q243" s="92">
        <f t="shared" si="21"/>
        <v>10.40816326530598</v>
      </c>
    </row>
    <row r="244" spans="11:17" x14ac:dyDescent="0.2">
      <c r="K244" s="92">
        <f t="shared" si="22"/>
        <v>0.36201615715198532</v>
      </c>
      <c r="L244" s="92">
        <f t="shared" si="23"/>
        <v>1.2740629173876994</v>
      </c>
      <c r="M244" s="92">
        <f t="shared" si="24"/>
        <v>2.0377989206512317</v>
      </c>
      <c r="N244" s="92">
        <f t="shared" si="25"/>
        <v>2.7744246273939432</v>
      </c>
      <c r="O244" s="92">
        <f t="shared" si="26"/>
        <v>3.5711856028724087</v>
      </c>
      <c r="P244" s="1">
        <f t="shared" si="27"/>
        <v>49.100000000000342</v>
      </c>
      <c r="Q244" s="92">
        <f t="shared" si="21"/>
        <v>10.366598778003933</v>
      </c>
    </row>
    <row r="245" spans="11:17" x14ac:dyDescent="0.2">
      <c r="K245" s="92">
        <f t="shared" si="22"/>
        <v>0.36580994728126853</v>
      </c>
      <c r="L245" s="92">
        <f t="shared" si="23"/>
        <v>1.2818324784845283</v>
      </c>
      <c r="M245" s="92">
        <f t="shared" si="24"/>
        <v>2.047909448822173</v>
      </c>
      <c r="N245" s="92">
        <f t="shared" si="25"/>
        <v>2.786396761753811</v>
      </c>
      <c r="O245" s="92">
        <f t="shared" si="26"/>
        <v>3.58488519563259</v>
      </c>
      <c r="P245" s="1">
        <f t="shared" si="27"/>
        <v>49.200000000000344</v>
      </c>
      <c r="Q245" s="92">
        <f t="shared" si="21"/>
        <v>10.325203252032377</v>
      </c>
    </row>
    <row r="246" spans="11:17" x14ac:dyDescent="0.2">
      <c r="K246" s="92">
        <f t="shared" si="22"/>
        <v>0.36961940777784819</v>
      </c>
      <c r="L246" s="92">
        <f t="shared" si="23"/>
        <v>1.2896148024866705</v>
      </c>
      <c r="M246" s="92">
        <f t="shared" si="24"/>
        <v>2.0580289902665299</v>
      </c>
      <c r="N246" s="92">
        <f t="shared" si="25"/>
        <v>2.7983739860699437</v>
      </c>
      <c r="O246" s="92">
        <f t="shared" si="26"/>
        <v>3.5985855473760107</v>
      </c>
      <c r="P246" s="1">
        <f t="shared" si="27"/>
        <v>49.300000000000345</v>
      </c>
      <c r="Q246" s="92">
        <f t="shared" si="21"/>
        <v>10.283975659229068</v>
      </c>
    </row>
    <row r="247" spans="11:17" x14ac:dyDescent="0.2">
      <c r="K247" s="92">
        <f t="shared" si="22"/>
        <v>0.37344450119274125</v>
      </c>
      <c r="L247" s="92">
        <f t="shared" si="23"/>
        <v>1.2974098413092308</v>
      </c>
      <c r="M247" s="92">
        <f t="shared" si="24"/>
        <v>2.0681574940392737</v>
      </c>
      <c r="N247" s="92">
        <f t="shared" si="25"/>
        <v>2.8103562505183879</v>
      </c>
      <c r="O247" s="92">
        <f t="shared" si="26"/>
        <v>3.6122866126582802</v>
      </c>
      <c r="P247" s="1">
        <f t="shared" si="27"/>
        <v>49.400000000000347</v>
      </c>
      <c r="Q247" s="92">
        <f t="shared" si="21"/>
        <v>10.242914979756943</v>
      </c>
    </row>
    <row r="248" spans="11:17" x14ac:dyDescent="0.2">
      <c r="K248" s="92">
        <f t="shared" si="22"/>
        <v>0.37728519052266113</v>
      </c>
      <c r="L248" s="92">
        <f t="shared" si="23"/>
        <v>1.3052175472819481</v>
      </c>
      <c r="M248" s="92">
        <f t="shared" si="24"/>
        <v>2.078294909607437</v>
      </c>
      <c r="N248" s="92">
        <f t="shared" si="25"/>
        <v>2.8223435056866912</v>
      </c>
      <c r="O248" s="92">
        <f t="shared" si="26"/>
        <v>3.6259883464416895</v>
      </c>
      <c r="P248" s="1">
        <f t="shared" si="27"/>
        <v>49.500000000000348</v>
      </c>
      <c r="Q248" s="92">
        <f t="shared" si="21"/>
        <v>10.202020202020059</v>
      </c>
    </row>
    <row r="249" spans="11:17" x14ac:dyDescent="0.2">
      <c r="K249" s="92">
        <f t="shared" si="22"/>
        <v>0.38114143920596893</v>
      </c>
      <c r="L249" s="92">
        <f t="shared" si="23"/>
        <v>1.3130378731450456</v>
      </c>
      <c r="M249" s="92">
        <f t="shared" si="24"/>
        <v>2.0884411868459569</v>
      </c>
      <c r="N249" s="92">
        <f t="shared" si="25"/>
        <v>2.834335702569752</v>
      </c>
      <c r="O249" s="92">
        <f t="shared" si="26"/>
        <v>3.6396907040910658</v>
      </c>
      <c r="P249" s="1">
        <f t="shared" si="27"/>
        <v>49.60000000000035</v>
      </c>
      <c r="Q249" s="92">
        <f t="shared" si="21"/>
        <v>10.161290322580502</v>
      </c>
    </row>
    <row r="250" spans="11:17" x14ac:dyDescent="0.2">
      <c r="K250" s="92">
        <f t="shared" si="22"/>
        <v>0.38501321111867459</v>
      </c>
      <c r="L250" s="92">
        <f t="shared" si="23"/>
        <v>1.3208707720451345</v>
      </c>
      <c r="M250" s="92">
        <f t="shared" si="24"/>
        <v>2.0985962760335757</v>
      </c>
      <c r="N250" s="92">
        <f t="shared" si="25"/>
        <v>2.8463327925657227</v>
      </c>
      <c r="O250" s="92">
        <f t="shared" si="26"/>
        <v>3.6533936413696768</v>
      </c>
      <c r="P250" s="1">
        <f t="shared" si="27"/>
        <v>49.700000000000351</v>
      </c>
      <c r="Q250" s="92">
        <f t="shared" si="21"/>
        <v>10.120724346076315</v>
      </c>
    </row>
    <row r="251" spans="11:17" x14ac:dyDescent="0.2">
      <c r="K251" s="92">
        <f t="shared" si="22"/>
        <v>0.38890047057048738</v>
      </c>
      <c r="L251" s="92">
        <f t="shared" si="23"/>
        <v>1.3287161975311563</v>
      </c>
      <c r="M251" s="92">
        <f t="shared" si="24"/>
        <v>2.1087601278487802</v>
      </c>
      <c r="N251" s="92">
        <f t="shared" si="25"/>
        <v>2.8583347274719442</v>
      </c>
      <c r="O251" s="92">
        <f t="shared" si="26"/>
        <v>3.667097114435184</v>
      </c>
      <c r="P251" s="1">
        <f t="shared" si="27"/>
        <v>49.800000000000352</v>
      </c>
      <c r="Q251" s="92">
        <f t="shared" si="21"/>
        <v>10.080321285140421</v>
      </c>
    </row>
    <row r="252" spans="11:17" x14ac:dyDescent="0.2">
      <c r="K252" s="92">
        <f t="shared" si="22"/>
        <v>0.3928031823009176</v>
      </c>
      <c r="L252" s="92">
        <f t="shared" si="23"/>
        <v>1.3365741035503855</v>
      </c>
      <c r="M252" s="92">
        <f t="shared" si="24"/>
        <v>2.1189326933658066</v>
      </c>
      <c r="N252" s="92">
        <f t="shared" si="25"/>
        <v>2.8703414594809522</v>
      </c>
      <c r="O252" s="92">
        <f t="shared" si="26"/>
        <v>3.680801079835641</v>
      </c>
      <c r="P252" s="1">
        <f t="shared" si="27"/>
        <v>49.900000000000354</v>
      </c>
      <c r="Q252" s="92">
        <f t="shared" si="21"/>
        <v>10.0400801603205</v>
      </c>
    </row>
    <row r="253" spans="11:17" x14ac:dyDescent="0.2">
      <c r="K253" s="92">
        <f t="shared" si="22"/>
        <v>0.39672131147542389</v>
      </c>
      <c r="L253" s="92">
        <f t="shared" si="23"/>
        <v>1.3444444444444725</v>
      </c>
      <c r="M253" s="92">
        <f t="shared" si="24"/>
        <v>2.1291139240506687</v>
      </c>
      <c r="N253" s="92">
        <f t="shared" si="25"/>
        <v>2.8823529411765132</v>
      </c>
      <c r="O253" s="92">
        <f t="shared" si="26"/>
        <v>3.6945054945055422</v>
      </c>
      <c r="P253" s="1">
        <f t="shared" si="27"/>
        <v>50.000000000000355</v>
      </c>
      <c r="Q253" s="92">
        <f t="shared" si="21"/>
        <v>9.9999999999998579</v>
      </c>
    </row>
    <row r="254" spans="11:17" x14ac:dyDescent="0.2">
      <c r="K254" s="92">
        <f t="shared" si="22"/>
        <v>0.40065482368160965</v>
      </c>
      <c r="L254" s="92">
        <f t="shared" si="23"/>
        <v>1.3523271749455359</v>
      </c>
      <c r="M254" s="92">
        <f t="shared" si="24"/>
        <v>2.1393037717572629</v>
      </c>
      <c r="N254" s="92">
        <f t="shared" si="25"/>
        <v>2.8943691255297139</v>
      </c>
      <c r="O254" s="92">
        <f t="shared" si="26"/>
        <v>3.7082103157619231</v>
      </c>
      <c r="P254" s="1">
        <f t="shared" si="27"/>
        <v>50.100000000000357</v>
      </c>
      <c r="Q254" s="92">
        <f t="shared" si="21"/>
        <v>9.9600798403192208</v>
      </c>
    </row>
    <row r="255" spans="11:17" x14ac:dyDescent="0.2">
      <c r="K255" s="92">
        <f t="shared" si="22"/>
        <v>0.404603684925469</v>
      </c>
      <c r="L255" s="92">
        <f t="shared" si="23"/>
        <v>1.3602222501723051</v>
      </c>
      <c r="M255" s="92">
        <f t="shared" si="24"/>
        <v>2.1495021887234955</v>
      </c>
      <c r="N255" s="92">
        <f t="shared" si="25"/>
        <v>2.9063899658951078</v>
      </c>
      <c r="O255" s="92">
        <f t="shared" si="26"/>
        <v>3.7219155013005008</v>
      </c>
      <c r="P255" s="1">
        <f t="shared" si="27"/>
        <v>50.200000000000358</v>
      </c>
      <c r="Q255" s="92">
        <f t="shared" si="21"/>
        <v>9.9203187250994596</v>
      </c>
    </row>
    <row r="256" spans="11:17" x14ac:dyDescent="0.2">
      <c r="K256" s="92">
        <f t="shared" si="22"/>
        <v>0.40856786162767306</v>
      </c>
      <c r="L256" s="92">
        <f t="shared" si="23"/>
        <v>1.368129625626302</v>
      </c>
      <c r="M256" s="92">
        <f t="shared" si="24"/>
        <v>2.1597091275674671</v>
      </c>
      <c r="N256" s="92">
        <f t="shared" si="25"/>
        <v>2.9184154160068836</v>
      </c>
      <c r="O256" s="92">
        <f t="shared" si="26"/>
        <v>3.735621009191862</v>
      </c>
      <c r="P256" s="1">
        <f t="shared" si="27"/>
        <v>50.30000000000036</v>
      </c>
      <c r="Q256" s="92">
        <f t="shared" si="21"/>
        <v>9.8807157057652653</v>
      </c>
    </row>
    <row r="257" spans="11:17" x14ac:dyDescent="0.2">
      <c r="K257" s="92">
        <f t="shared" si="22"/>
        <v>0.41254732061990934</v>
      </c>
      <c r="L257" s="92">
        <f t="shared" si="23"/>
        <v>1.3760492571880758</v>
      </c>
      <c r="M257" s="92">
        <f t="shared" si="24"/>
        <v>2.1699245412837032</v>
      </c>
      <c r="N257" s="92">
        <f t="shared" si="25"/>
        <v>2.9304454299751064</v>
      </c>
      <c r="O257" s="92">
        <f t="shared" si="26"/>
        <v>3.749326797877699</v>
      </c>
      <c r="P257" s="1">
        <f t="shared" si="27"/>
        <v>50.400000000000361</v>
      </c>
      <c r="Q257" s="92">
        <f t="shared" si="21"/>
        <v>9.8412698412696997</v>
      </c>
    </row>
    <row r="258" spans="11:17" x14ac:dyDescent="0.2">
      <c r="K258" s="92">
        <f t="shared" si="22"/>
        <v>0.41654202914126126</v>
      </c>
      <c r="L258" s="92">
        <f t="shared" si="23"/>
        <v>1.3839811011134773</v>
      </c>
      <c r="M258" s="92">
        <f t="shared" si="24"/>
        <v>2.1801483832394242</v>
      </c>
      <c r="N258" s="92">
        <f t="shared" si="25"/>
        <v>2.9424799622819862</v>
      </c>
      <c r="O258" s="92">
        <f t="shared" si="26"/>
        <v>3.7630328261670916</v>
      </c>
      <c r="P258" s="1">
        <f t="shared" si="27"/>
        <v>50.500000000000362</v>
      </c>
      <c r="Q258" s="92">
        <f t="shared" si="21"/>
        <v>9.8019801980196597</v>
      </c>
    </row>
    <row r="259" spans="11:17" x14ac:dyDescent="0.2">
      <c r="K259" s="92">
        <f t="shared" si="22"/>
        <v>0.42055195483463392</v>
      </c>
      <c r="L259" s="92">
        <f t="shared" si="23"/>
        <v>1.3919251140299786</v>
      </c>
      <c r="M259" s="92">
        <f t="shared" si="24"/>
        <v>2.1903806071708667</v>
      </c>
      <c r="N259" s="92">
        <f t="shared" si="25"/>
        <v>2.9545189677781942</v>
      </c>
      <c r="O259" s="92">
        <f t="shared" si="26"/>
        <v>3.7767390532328267</v>
      </c>
      <c r="P259" s="1">
        <f t="shared" si="27"/>
        <v>50.600000000000364</v>
      </c>
      <c r="Q259" s="92">
        <f t="shared" ref="Q259:Q322" si="28">IF(P259&gt;0,1000/P259-10,1000)</f>
        <v>9.762845849802229</v>
      </c>
    </row>
    <row r="260" spans="11:17" x14ac:dyDescent="0.2">
      <c r="K260" s="92">
        <f t="shared" ref="K260:K323" si="29">IF(D$5&gt;0.2*($Q260),(D$5-0.2*($Q260))^2/(D$5+0.8*($Q260)),0)</f>
        <v>0.42457706574322468</v>
      </c>
      <c r="L260" s="92">
        <f t="shared" ref="L260:L323" si="30">IF(E$5&gt;0.2*($Q260),(E$5-0.2*($Q260))^2/(E$5+0.8*($Q260)),0)</f>
        <v>1.3998812529330376</v>
      </c>
      <c r="M260" s="92">
        <f t="shared" ref="M260:M323" si="31">IF(F$5&gt;0.2*($Q260),(F$5-0.2*($Q260))^2/(F$5+0.8*($Q260)),0)</f>
        <v>2.2006211671796398</v>
      </c>
      <c r="N260" s="92">
        <f t="shared" ref="N260:N323" si="32">IF(G$5&gt;0.2*($Q260),(G$5-0.2*($Q260))^2/(G$5+0.8*($Q260)),0)</f>
        <v>2.966562401679226</v>
      </c>
      <c r="O260" s="92">
        <f t="shared" ref="O260:O323" si="33">IF(H$5&gt;0.2*($Q260),(H$5-0.2*($Q260))^2/(H$5+0.8*($Q260)),0)</f>
        <v>3.7904454386077688</v>
      </c>
      <c r="P260" s="1">
        <f t="shared" ref="P260:P323" si="34">P259+0.1</f>
        <v>50.700000000000365</v>
      </c>
      <c r="Q260" s="92">
        <f t="shared" si="28"/>
        <v>9.7238658777118907</v>
      </c>
    </row>
    <row r="261" spans="11:17" x14ac:dyDescent="0.2">
      <c r="K261" s="92">
        <f t="shared" si="29"/>
        <v>0.42861733030703608</v>
      </c>
      <c r="L261" s="92">
        <f t="shared" si="30"/>
        <v>1.4078494751825059</v>
      </c>
      <c r="M261" s="92">
        <f t="shared" si="31"/>
        <v>2.2108700177291336</v>
      </c>
      <c r="N261" s="92">
        <f t="shared" si="32"/>
        <v>2.9786102195618089</v>
      </c>
      <c r="O261" s="92">
        <f t="shared" si="33"/>
        <v>3.80415194218127</v>
      </c>
      <c r="P261" s="1">
        <f t="shared" si="34"/>
        <v>50.800000000000367</v>
      </c>
      <c r="Q261" s="92">
        <f t="shared" si="28"/>
        <v>9.6850393700785986</v>
      </c>
    </row>
    <row r="262" spans="11:17" x14ac:dyDescent="0.2">
      <c r="K262" s="92">
        <f t="shared" si="29"/>
        <v>0.43267271735943025</v>
      </c>
      <c r="L262" s="92">
        <f t="shared" si="30"/>
        <v>1.415829738499075</v>
      </c>
      <c r="M262" s="92">
        <f t="shared" si="31"/>
        <v>2.2211271136409607</v>
      </c>
      <c r="N262" s="92">
        <f t="shared" si="32"/>
        <v>2.9906623773603385</v>
      </c>
      <c r="O262" s="92">
        <f t="shared" si="33"/>
        <v>3.8178585241956173</v>
      </c>
      <c r="P262" s="1">
        <f t="shared" si="34"/>
        <v>50.900000000000368</v>
      </c>
      <c r="Q262" s="92">
        <f t="shared" si="28"/>
        <v>9.6463654223967161</v>
      </c>
    </row>
    <row r="263" spans="11:17" x14ac:dyDescent="0.2">
      <c r="K263" s="92">
        <f t="shared" si="29"/>
        <v>0.43674319612373014</v>
      </c>
      <c r="L263" s="92">
        <f t="shared" si="30"/>
        <v>1.4238220009607701</v>
      </c>
      <c r="M263" s="92">
        <f t="shared" si="31"/>
        <v>2.231392410091448</v>
      </c>
      <c r="N263" s="92">
        <f t="shared" si="32"/>
        <v>3.0027188313633766</v>
      </c>
      <c r="O263" s="92">
        <f t="shared" si="33"/>
        <v>3.8315651452425361</v>
      </c>
      <c r="P263" s="1">
        <f t="shared" si="34"/>
        <v>51.000000000000369</v>
      </c>
      <c r="Q263" s="92">
        <f t="shared" si="28"/>
        <v>9.6078431372547612</v>
      </c>
    </row>
    <row r="264" spans="11:17" x14ac:dyDescent="0.2">
      <c r="K264" s="92">
        <f t="shared" si="29"/>
        <v>0.4408287362098558</v>
      </c>
      <c r="L264" s="92">
        <f t="shared" si="30"/>
        <v>1.4318262209994805</v>
      </c>
      <c r="M264" s="92">
        <f t="shared" si="31"/>
        <v>2.2416658626081634</v>
      </c>
      <c r="N264" s="92">
        <f t="shared" si="32"/>
        <v>3.0147795382101785</v>
      </c>
      <c r="O264" s="92">
        <f t="shared" si="33"/>
        <v>3.8452717662597169</v>
      </c>
      <c r="P264" s="1">
        <f t="shared" si="34"/>
        <v>51.100000000000371</v>
      </c>
      <c r="Q264" s="92">
        <f t="shared" si="28"/>
        <v>9.5694716242660043</v>
      </c>
    </row>
    <row r="265" spans="11:17" x14ac:dyDescent="0.2">
      <c r="K265" s="92">
        <f t="shared" si="29"/>
        <v>0.44492930761100902</v>
      </c>
      <c r="L265" s="92">
        <f t="shared" si="30"/>
        <v>1.4398423573975345</v>
      </c>
      <c r="M265" s="92">
        <f t="shared" si="31"/>
        <v>2.2519474270664888</v>
      </c>
      <c r="N265" s="92">
        <f t="shared" si="32"/>
        <v>3.0268444548872631</v>
      </c>
      <c r="O265" s="92">
        <f t="shared" si="33"/>
        <v>3.8589783485273998</v>
      </c>
      <c r="P265" s="1">
        <f t="shared" si="34"/>
        <v>51.200000000000372</v>
      </c>
      <c r="Q265" s="92">
        <f t="shared" si="28"/>
        <v>9.5312499999998579</v>
      </c>
    </row>
    <row r="266" spans="11:17" x14ac:dyDescent="0.2">
      <c r="K266" s="92">
        <f t="shared" si="29"/>
        <v>0.44904488070039106</v>
      </c>
      <c r="L266" s="92">
        <f t="shared" si="30"/>
        <v>1.4478703692843087</v>
      </c>
      <c r="M266" s="92">
        <f t="shared" si="31"/>
        <v>2.2622370596862256</v>
      </c>
      <c r="N266" s="92">
        <f t="shared" si="32"/>
        <v>3.0389135387250183</v>
      </c>
      <c r="O266" s="92">
        <f t="shared" si="33"/>
        <v>3.8726848536649818</v>
      </c>
      <c r="P266" s="1">
        <f t="shared" si="34"/>
        <v>51.300000000000374</v>
      </c>
      <c r="Q266" s="92">
        <f t="shared" si="28"/>
        <v>9.4931773879140877</v>
      </c>
    </row>
    <row r="267" spans="11:17" x14ac:dyDescent="0.2">
      <c r="K267" s="92">
        <f t="shared" si="29"/>
        <v>0.45317542622796697</v>
      </c>
      <c r="L267" s="92">
        <f t="shared" si="30"/>
        <v>1.455910216132885</v>
      </c>
      <c r="M267" s="92">
        <f t="shared" si="31"/>
        <v>2.2725347170282486</v>
      </c>
      <c r="N267" s="92">
        <f t="shared" si="32"/>
        <v>3.0509867473943584</v>
      </c>
      <c r="O267" s="92">
        <f t="shared" si="33"/>
        <v>3.8863912436276822</v>
      </c>
      <c r="P267" s="1">
        <f t="shared" si="34"/>
        <v>51.400000000000375</v>
      </c>
      <c r="Q267" s="92">
        <f t="shared" si="28"/>
        <v>9.455252918287794</v>
      </c>
    </row>
    <row r="268" spans="11:17" x14ac:dyDescent="0.2">
      <c r="K268" s="92">
        <f t="shared" si="29"/>
        <v>0.45732091531726476</v>
      </c>
      <c r="L268" s="92">
        <f t="shared" si="30"/>
        <v>1.4639618577567386</v>
      </c>
      <c r="M268" s="92">
        <f t="shared" si="31"/>
        <v>2.2828403559911918</v>
      </c>
      <c r="N268" s="92">
        <f t="shared" si="32"/>
        <v>3.0630640389034087</v>
      </c>
      <c r="O268" s="92">
        <f t="shared" si="33"/>
        <v>3.9000974807032307</v>
      </c>
      <c r="P268" s="1">
        <f t="shared" si="34"/>
        <v>51.500000000000377</v>
      </c>
      <c r="Q268" s="92">
        <f t="shared" si="28"/>
        <v>9.4174757281551962</v>
      </c>
    </row>
    <row r="269" spans="11:17" x14ac:dyDescent="0.2">
      <c r="K269" s="92">
        <f t="shared" si="29"/>
        <v>0.46148131946221693</v>
      </c>
      <c r="L269" s="92">
        <f t="shared" si="30"/>
        <v>1.4720252543064711</v>
      </c>
      <c r="M269" s="92">
        <f t="shared" si="31"/>
        <v>2.2931539338081794</v>
      </c>
      <c r="N269" s="92">
        <f t="shared" si="32"/>
        <v>3.0751453715942363</v>
      </c>
      <c r="O269" s="92">
        <f t="shared" si="33"/>
        <v>3.9138035275086036</v>
      </c>
      <c r="P269" s="1">
        <f t="shared" si="34"/>
        <v>51.600000000000378</v>
      </c>
      <c r="Q269" s="92">
        <f t="shared" si="28"/>
        <v>9.3798449612401669</v>
      </c>
    </row>
    <row r="270" spans="11:17" x14ac:dyDescent="0.2">
      <c r="K270" s="92">
        <f t="shared" si="29"/>
        <v>0.46565661052403634</v>
      </c>
      <c r="L270" s="92">
        <f t="shared" si="30"/>
        <v>1.4801003662665755</v>
      </c>
      <c r="M270" s="92">
        <f t="shared" si="31"/>
        <v>2.3034754080435857</v>
      </c>
      <c r="N270" s="92">
        <f t="shared" si="32"/>
        <v>3.0872307041396105</v>
      </c>
      <c r="O270" s="92">
        <f t="shared" si="33"/>
        <v>3.9275093469867959</v>
      </c>
      <c r="P270" s="1">
        <f t="shared" si="34"/>
        <v>51.700000000000379</v>
      </c>
      <c r="Q270" s="92">
        <f t="shared" si="28"/>
        <v>9.3423597678915407</v>
      </c>
    </row>
    <row r="271" spans="11:17" x14ac:dyDescent="0.2">
      <c r="K271" s="92">
        <f t="shared" si="29"/>
        <v>0.46984676072813508</v>
      </c>
      <c r="L271" s="92">
        <f t="shared" si="30"/>
        <v>1.4881871544522463</v>
      </c>
      <c r="M271" s="92">
        <f t="shared" si="31"/>
        <v>2.3138047365898426</v>
      </c>
      <c r="N271" s="92">
        <f t="shared" si="32"/>
        <v>3.0993199955398127</v>
      </c>
      <c r="O271" s="92">
        <f t="shared" si="33"/>
        <v>3.9412149024036274</v>
      </c>
      <c r="P271" s="1">
        <f t="shared" si="34"/>
        <v>51.800000000000381</v>
      </c>
      <c r="Q271" s="92">
        <f t="shared" si="28"/>
        <v>9.3050193050191616</v>
      </c>
    </row>
    <row r="272" spans="11:17" x14ac:dyDescent="0.2">
      <c r="K272" s="92">
        <f t="shared" si="29"/>
        <v>0.47405174266107497</v>
      </c>
      <c r="L272" s="92">
        <f t="shared" si="30"/>
        <v>1.496285580006214</v>
      </c>
      <c r="M272" s="92">
        <f t="shared" si="31"/>
        <v>2.3241418776642733</v>
      </c>
      <c r="N272" s="92">
        <f t="shared" si="32"/>
        <v>3.1114132051194647</v>
      </c>
      <c r="O272" s="92">
        <f t="shared" si="33"/>
        <v>3.9549201573445942</v>
      </c>
      <c r="P272" s="1">
        <f t="shared" si="34"/>
        <v>51.900000000000382</v>
      </c>
      <c r="Q272" s="92">
        <f t="shared" si="28"/>
        <v>9.2678227360306877</v>
      </c>
    </row>
    <row r="273" spans="11:17" x14ac:dyDescent="0.2">
      <c r="K273" s="92">
        <f t="shared" si="29"/>
        <v>0.47827152926756167</v>
      </c>
      <c r="L273" s="92">
        <f t="shared" si="30"/>
        <v>1.5043956043956359</v>
      </c>
      <c r="M273" s="92">
        <f t="shared" si="31"/>
        <v>2.3344867898059789</v>
      </c>
      <c r="N273" s="92">
        <f t="shared" si="32"/>
        <v>3.1235102925244242</v>
      </c>
      <c r="O273" s="92">
        <f t="shared" si="33"/>
        <v>3.9686250757117421</v>
      </c>
      <c r="P273" s="1">
        <f t="shared" si="34"/>
        <v>52.000000000000384</v>
      </c>
      <c r="Q273" s="92">
        <f t="shared" si="28"/>
        <v>9.2307692307690878</v>
      </c>
    </row>
    <row r="274" spans="11:17" x14ac:dyDescent="0.2">
      <c r="K274" s="92">
        <f t="shared" si="29"/>
        <v>0.48250609384746712</v>
      </c>
      <c r="L274" s="92">
        <f t="shared" si="30"/>
        <v>1.5125171894089986</v>
      </c>
      <c r="M274" s="92">
        <f t="shared" si="31"/>
        <v>2.3448394318727344</v>
      </c>
      <c r="N274" s="92">
        <f t="shared" si="32"/>
        <v>3.1356112177186737</v>
      </c>
      <c r="O274" s="92">
        <f t="shared" si="33"/>
        <v>3.9823296217205941</v>
      </c>
      <c r="P274" s="1">
        <f t="shared" si="34"/>
        <v>52.100000000000385</v>
      </c>
      <c r="Q274" s="92">
        <f t="shared" si="28"/>
        <v>9.1938579654509134</v>
      </c>
    </row>
    <row r="275" spans="11:17" x14ac:dyDescent="0.2">
      <c r="K275" s="92">
        <f t="shared" si="29"/>
        <v>0.48675541005289613</v>
      </c>
      <c r="L275" s="92">
        <f t="shared" si="30"/>
        <v>1.5206502971530775</v>
      </c>
      <c r="M275" s="92">
        <f t="shared" si="31"/>
        <v>2.3551997630379526</v>
      </c>
      <c r="N275" s="92">
        <f t="shared" si="32"/>
        <v>3.1477159409812883</v>
      </c>
      <c r="O275" s="92">
        <f t="shared" si="33"/>
        <v>3.9960337598970992</v>
      </c>
      <c r="P275" s="1">
        <f t="shared" si="34"/>
        <v>52.200000000000387</v>
      </c>
      <c r="Q275" s="92">
        <f t="shared" si="28"/>
        <v>9.1570881226052236</v>
      </c>
    </row>
    <row r="276" spans="11:17" x14ac:dyDescent="0.2">
      <c r="K276" s="92">
        <f t="shared" si="29"/>
        <v>0.49101945188528312</v>
      </c>
      <c r="L276" s="92">
        <f t="shared" si="30"/>
        <v>1.5287948900499195</v>
      </c>
      <c r="M276" s="92">
        <f t="shared" si="31"/>
        <v>2.3655677427876571</v>
      </c>
      <c r="N276" s="92">
        <f t="shared" si="32"/>
        <v>3.1598244229034096</v>
      </c>
      <c r="O276" s="92">
        <f t="shared" si="33"/>
        <v>4.0097374550746219</v>
      </c>
      <c r="P276" s="1">
        <f t="shared" si="34"/>
        <v>52.300000000000388</v>
      </c>
      <c r="Q276" s="92">
        <f t="shared" si="28"/>
        <v>9.1204588910132429</v>
      </c>
    </row>
    <row r="277" spans="11:17" x14ac:dyDescent="0.2">
      <c r="K277" s="92">
        <f t="shared" si="29"/>
        <v>0.49529819369252448</v>
      </c>
      <c r="L277" s="92">
        <f t="shared" si="30"/>
        <v>1.5369509308338594</v>
      </c>
      <c r="M277" s="92">
        <f t="shared" si="31"/>
        <v>2.3759433309175013</v>
      </c>
      <c r="N277" s="92">
        <f t="shared" si="32"/>
        <v>3.1719366243852578</v>
      </c>
      <c r="O277" s="92">
        <f t="shared" si="33"/>
        <v>4.0234406723909641</v>
      </c>
      <c r="P277" s="1">
        <f t="shared" si="34"/>
        <v>52.400000000000389</v>
      </c>
      <c r="Q277" s="92">
        <f t="shared" si="28"/>
        <v>9.083969465648714</v>
      </c>
    </row>
    <row r="278" spans="11:17" x14ac:dyDescent="0.2">
      <c r="K278" s="92">
        <f t="shared" si="29"/>
        <v>0.49959161016614839</v>
      </c>
      <c r="L278" s="92">
        <f t="shared" si="30"/>
        <v>1.5451183825485824</v>
      </c>
      <c r="M278" s="92">
        <f t="shared" si="31"/>
        <v>2.3863264875298213</v>
      </c>
      <c r="N278" s="92">
        <f t="shared" si="32"/>
        <v>3.1840525066331993</v>
      </c>
      <c r="O278" s="92">
        <f t="shared" si="33"/>
        <v>4.037143377285429</v>
      </c>
      <c r="P278" s="1">
        <f t="shared" si="34"/>
        <v>52.500000000000391</v>
      </c>
      <c r="Q278" s="92">
        <f t="shared" si="28"/>
        <v>9.0476190476189053</v>
      </c>
    </row>
    <row r="279" spans="11:17" x14ac:dyDescent="0.2">
      <c r="K279" s="92">
        <f t="shared" si="29"/>
        <v>0.50389967633851351</v>
      </c>
      <c r="L279" s="92">
        <f t="shared" si="30"/>
        <v>1.5532972085442025</v>
      </c>
      <c r="M279" s="92">
        <f t="shared" si="31"/>
        <v>2.3967171730307171</v>
      </c>
      <c r="N279" s="92">
        <f t="shared" si="32"/>
        <v>3.1961720311568143</v>
      </c>
      <c r="O279" s="92">
        <f t="shared" si="33"/>
        <v>4.0508455354959017</v>
      </c>
      <c r="P279" s="1">
        <f t="shared" si="34"/>
        <v>52.600000000000392</v>
      </c>
      <c r="Q279" s="92">
        <f t="shared" si="28"/>
        <v>9.0114068441063218</v>
      </c>
    </row>
    <row r="280" spans="11:17" x14ac:dyDescent="0.2">
      <c r="K280" s="92">
        <f t="shared" si="29"/>
        <v>0.50822236758004802</v>
      </c>
      <c r="L280" s="92">
        <f t="shared" si="30"/>
        <v>1.5614873724743896</v>
      </c>
      <c r="M280" s="92">
        <f t="shared" si="31"/>
        <v>2.4071153481271752</v>
      </c>
      <c r="N280" s="92">
        <f t="shared" si="32"/>
        <v>3.2082951597660245</v>
      </c>
      <c r="O280" s="92">
        <f t="shared" si="33"/>
        <v>4.0645471130559825</v>
      </c>
      <c r="P280" s="1">
        <f t="shared" si="34"/>
        <v>52.700000000000394</v>
      </c>
      <c r="Q280" s="92">
        <f t="shared" si="28"/>
        <v>8.9753320683110545</v>
      </c>
    </row>
    <row r="281" spans="11:17" x14ac:dyDescent="0.2">
      <c r="K281" s="92">
        <f t="shared" si="29"/>
        <v>0.51255965959651595</v>
      </c>
      <c r="L281" s="92">
        <f t="shared" si="30"/>
        <v>1.5696888382935219</v>
      </c>
      <c r="M281" s="92">
        <f t="shared" si="31"/>
        <v>2.4175209738242169</v>
      </c>
      <c r="N281" s="92">
        <f t="shared" si="32"/>
        <v>3.2204218545682437</v>
      </c>
      <c r="O281" s="92">
        <f t="shared" si="33"/>
        <v>4.0782480762921383</v>
      </c>
      <c r="P281" s="1">
        <f t="shared" si="34"/>
        <v>52.800000000000395</v>
      </c>
      <c r="Q281" s="92">
        <f t="shared" si="28"/>
        <v>8.9393939393937991</v>
      </c>
    </row>
    <row r="282" spans="11:17" x14ac:dyDescent="0.2">
      <c r="K282" s="92">
        <f t="shared" si="29"/>
        <v>0.5169115284263196</v>
      </c>
      <c r="L282" s="92">
        <f t="shared" si="30"/>
        <v>1.5779015702538723</v>
      </c>
      <c r="M282" s="92">
        <f t="shared" si="31"/>
        <v>2.4279340114220811</v>
      </c>
      <c r="N282" s="92">
        <f t="shared" si="32"/>
        <v>3.2325520779655625</v>
      </c>
      <c r="O282" s="92">
        <f t="shared" si="33"/>
        <v>4.0919483918208996</v>
      </c>
      <c r="P282" s="1">
        <f t="shared" si="34"/>
        <v>52.900000000000396</v>
      </c>
      <c r="Q282" s="92">
        <f t="shared" si="28"/>
        <v>8.9035916824195169</v>
      </c>
    </row>
    <row r="283" spans="11:17" x14ac:dyDescent="0.2">
      <c r="K283" s="92">
        <f t="shared" si="29"/>
        <v>0.52127795043783154</v>
      </c>
      <c r="L283" s="92">
        <f t="shared" si="30"/>
        <v>1.5861255329028228</v>
      </c>
      <c r="M283" s="92">
        <f t="shared" si="31"/>
        <v>2.4383544225134384</v>
      </c>
      <c r="N283" s="92">
        <f t="shared" si="32"/>
        <v>3.2446857926519539</v>
      </c>
      <c r="O283" s="92">
        <f t="shared" si="33"/>
        <v>4.1056480265460662</v>
      </c>
      <c r="P283" s="1">
        <f t="shared" si="34"/>
        <v>53.000000000000398</v>
      </c>
      <c r="Q283" s="92">
        <f t="shared" si="28"/>
        <v>8.8679245283017458</v>
      </c>
    </row>
    <row r="284" spans="11:17" x14ac:dyDescent="0.2">
      <c r="K284" s="92">
        <f t="shared" si="29"/>
        <v>0.52565890232676327</v>
      </c>
      <c r="L284" s="92">
        <f t="shared" si="30"/>
        <v>1.5943606910801205</v>
      </c>
      <c r="M284" s="92">
        <f t="shared" si="31"/>
        <v>2.448782168980641</v>
      </c>
      <c r="N284" s="92">
        <f t="shared" si="32"/>
        <v>3.2568229616105344</v>
      </c>
      <c r="O284" s="92">
        <f t="shared" si="33"/>
        <v>4.1193469476559796</v>
      </c>
      <c r="P284" s="1">
        <f t="shared" si="34"/>
        <v>53.100000000000399</v>
      </c>
      <c r="Q284" s="92">
        <f t="shared" si="28"/>
        <v>8.832391713747505</v>
      </c>
    </row>
    <row r="285" spans="11:17" x14ac:dyDescent="0.2">
      <c r="K285" s="92">
        <f t="shared" si="29"/>
        <v>0.53005436111356008</v>
      </c>
      <c r="L285" s="92">
        <f t="shared" si="30"/>
        <v>1.6026070099151521</v>
      </c>
      <c r="M285" s="92">
        <f t="shared" si="31"/>
        <v>2.4592172129929977</v>
      </c>
      <c r="N285" s="92">
        <f t="shared" si="32"/>
        <v>3.2689635481108321</v>
      </c>
      <c r="O285" s="92">
        <f t="shared" si="33"/>
        <v>4.1330451226207909</v>
      </c>
      <c r="P285" s="1">
        <f t="shared" si="34"/>
        <v>53.200000000000401</v>
      </c>
      <c r="Q285" s="92">
        <f t="shared" si="28"/>
        <v>8.7969924812028673</v>
      </c>
    </row>
    <row r="286" spans="11:17" x14ac:dyDescent="0.2">
      <c r="K286" s="92">
        <f t="shared" si="29"/>
        <v>0.53446430414083057</v>
      </c>
      <c r="L286" s="92">
        <f t="shared" si="30"/>
        <v>1.6108644548242583</v>
      </c>
      <c r="M286" s="92">
        <f t="shared" si="31"/>
        <v>2.4696595170040831</v>
      </c>
      <c r="N286" s="92">
        <f t="shared" si="32"/>
        <v>3.281107515706096</v>
      </c>
      <c r="O286" s="92">
        <f t="shared" si="33"/>
        <v>4.1467425191897833</v>
      </c>
      <c r="P286" s="1">
        <f t="shared" si="34"/>
        <v>53.300000000000402</v>
      </c>
      <c r="Q286" s="92">
        <f t="shared" si="28"/>
        <v>8.7617260787991071</v>
      </c>
    </row>
    <row r="287" spans="11:17" x14ac:dyDescent="0.2">
      <c r="K287" s="92">
        <f t="shared" si="29"/>
        <v>0.53888870907080411</v>
      </c>
      <c r="L287" s="92">
        <f t="shared" si="30"/>
        <v>1.6191329915080734</v>
      </c>
      <c r="M287" s="92">
        <f t="shared" si="31"/>
        <v>2.4801090437490729</v>
      </c>
      <c r="N287" s="92">
        <f t="shared" si="32"/>
        <v>3.293254828230638</v>
      </c>
      <c r="O287" s="92">
        <f t="shared" si="33"/>
        <v>4.1604391053887113</v>
      </c>
      <c r="P287" s="1">
        <f t="shared" si="34"/>
        <v>53.400000000000404</v>
      </c>
      <c r="Q287" s="92">
        <f t="shared" si="28"/>
        <v>8.7265917602994847</v>
      </c>
    </row>
    <row r="288" spans="11:17" x14ac:dyDescent="0.2">
      <c r="K288" s="92">
        <f t="shared" si="29"/>
        <v>0.54332755388282195</v>
      </c>
      <c r="L288" s="92">
        <f t="shared" si="30"/>
        <v>1.6274125859488988</v>
      </c>
      <c r="M288" s="92">
        <f t="shared" si="31"/>
        <v>2.4905657562421162</v>
      </c>
      <c r="N288" s="92">
        <f t="shared" si="32"/>
        <v>3.3054054497972007</v>
      </c>
      <c r="O288" s="92">
        <f t="shared" si="33"/>
        <v>4.1741348495171833</v>
      </c>
      <c r="P288" s="1">
        <f t="shared" si="34"/>
        <v>53.500000000000405</v>
      </c>
      <c r="Q288" s="92">
        <f t="shared" si="28"/>
        <v>8.6915887850465872</v>
      </c>
    </row>
    <row r="289" spans="11:17" x14ac:dyDescent="0.2">
      <c r="K289" s="92">
        <f t="shared" si="29"/>
        <v>0.54778081687085567</v>
      </c>
      <c r="L289" s="92">
        <f t="shared" si="30"/>
        <v>1.6357032044081008</v>
      </c>
      <c r="M289" s="92">
        <f t="shared" si="31"/>
        <v>2.5010296177737321</v>
      </c>
      <c r="N289" s="92">
        <f t="shared" si="32"/>
        <v>3.3175593447943528</v>
      </c>
      <c r="O289" s="92">
        <f t="shared" si="33"/>
        <v>4.1878297201460555</v>
      </c>
      <c r="P289" s="1">
        <f t="shared" si="34"/>
        <v>53.600000000000406</v>
      </c>
      <c r="Q289" s="92">
        <f t="shared" si="28"/>
        <v>8.6567164179103067</v>
      </c>
    </row>
    <row r="290" spans="11:17" x14ac:dyDescent="0.2">
      <c r="K290" s="92">
        <f t="shared" si="29"/>
        <v>0.5522484766410557</v>
      </c>
      <c r="L290" s="92">
        <f t="shared" si="30"/>
        <v>1.6440048134235439</v>
      </c>
      <c r="M290" s="92">
        <f t="shared" si="31"/>
        <v>2.5115005919082347</v>
      </c>
      <c r="N290" s="92">
        <f t="shared" si="32"/>
        <v>3.329716477883919</v>
      </c>
      <c r="O290" s="92">
        <f t="shared" si="33"/>
        <v>4.2015236861148733</v>
      </c>
      <c r="P290" s="1">
        <f t="shared" si="34"/>
        <v>53.700000000000408</v>
      </c>
      <c r="Q290" s="92">
        <f t="shared" si="28"/>
        <v>8.6219739292363577</v>
      </c>
    </row>
    <row r="291" spans="11:17" x14ac:dyDescent="0.2">
      <c r="K291" s="92">
        <f t="shared" si="29"/>
        <v>0.55673051210932978</v>
      </c>
      <c r="L291" s="92">
        <f t="shared" si="30"/>
        <v>1.6523173798070454</v>
      </c>
      <c r="M291" s="92">
        <f t="shared" si="31"/>
        <v>2.5219786424811903</v>
      </c>
      <c r="N291" s="92">
        <f t="shared" si="32"/>
        <v>3.3418768139984349</v>
      </c>
      <c r="O291" s="92">
        <f t="shared" si="33"/>
        <v>4.2152167165293264</v>
      </c>
      <c r="P291" s="1">
        <f t="shared" si="34"/>
        <v>53.800000000000409</v>
      </c>
      <c r="Q291" s="92">
        <f t="shared" si="28"/>
        <v>8.587360594795399</v>
      </c>
    </row>
    <row r="292" spans="11:17" x14ac:dyDescent="0.2">
      <c r="K292" s="92">
        <f t="shared" si="29"/>
        <v>0.56122690249894891</v>
      </c>
      <c r="L292" s="92">
        <f t="shared" si="30"/>
        <v>1.6606408706418654</v>
      </c>
      <c r="M292" s="92">
        <f t="shared" si="31"/>
        <v>2.5324637335969018</v>
      </c>
      <c r="N292" s="92">
        <f t="shared" si="32"/>
        <v>3.3540403183386287</v>
      </c>
      <c r="O292" s="92">
        <f t="shared" si="33"/>
        <v>4.2289087807587409</v>
      </c>
      <c r="P292" s="1">
        <f t="shared" si="34"/>
        <v>53.900000000000411</v>
      </c>
      <c r="Q292" s="92">
        <f t="shared" si="28"/>
        <v>8.5528756957326983</v>
      </c>
    </row>
    <row r="293" spans="11:17" x14ac:dyDescent="0.2">
      <c r="K293" s="92">
        <f t="shared" si="29"/>
        <v>0.56573762733818389</v>
      </c>
      <c r="L293" s="92">
        <f t="shared" si="30"/>
        <v>1.6689752532802204</v>
      </c>
      <c r="M293" s="92">
        <f t="shared" si="31"/>
        <v>2.5429558296259183</v>
      </c>
      <c r="N293" s="92">
        <f t="shared" si="32"/>
        <v>3.3662069563709403</v>
      </c>
      <c r="O293" s="92">
        <f t="shared" si="33"/>
        <v>4.2425998484336001</v>
      </c>
      <c r="P293" s="1">
        <f t="shared" si="34"/>
        <v>54.000000000000412</v>
      </c>
      <c r="Q293" s="92">
        <f t="shared" si="28"/>
        <v>8.5185185185183769</v>
      </c>
    </row>
    <row r="294" spans="11:17" x14ac:dyDescent="0.2">
      <c r="K294" s="92">
        <f t="shared" si="29"/>
        <v>0.57026266645796708</v>
      </c>
      <c r="L294" s="92">
        <f t="shared" si="30"/>
        <v>1.6773204953408254</v>
      </c>
      <c r="M294" s="92">
        <f t="shared" si="31"/>
        <v>2.5534548952025751</v>
      </c>
      <c r="N294" s="92">
        <f t="shared" si="32"/>
        <v>3.3783766938250519</v>
      </c>
      <c r="O294" s="92">
        <f t="shared" si="33"/>
        <v>4.2562898894430861</v>
      </c>
      <c r="P294" s="1">
        <f t="shared" si="34"/>
        <v>54.100000000000414</v>
      </c>
      <c r="Q294" s="92">
        <f t="shared" si="28"/>
        <v>8.4842883548981938</v>
      </c>
    </row>
    <row r="295" spans="11:17" x14ac:dyDescent="0.2">
      <c r="K295" s="92">
        <f t="shared" si="29"/>
        <v>0.57480199998958315</v>
      </c>
      <c r="L295" s="92">
        <f t="shared" si="30"/>
        <v>1.6856765647064629</v>
      </c>
      <c r="M295" s="92">
        <f t="shared" si="31"/>
        <v>2.563960895222559</v>
      </c>
      <c r="N295" s="92">
        <f t="shared" si="32"/>
        <v>3.3905494966914591</v>
      </c>
      <c r="O295" s="92">
        <f t="shared" si="33"/>
        <v>4.2699788739326534</v>
      </c>
      <c r="P295" s="1">
        <f t="shared" si="34"/>
        <v>54.200000000000415</v>
      </c>
      <c r="Q295" s="92">
        <f t="shared" si="28"/>
        <v>8.4501845018448769</v>
      </c>
    </row>
    <row r="296" spans="11:17" x14ac:dyDescent="0.2">
      <c r="K296" s="92">
        <f t="shared" si="29"/>
        <v>0.57935560836238997</v>
      </c>
      <c r="L296" s="92">
        <f t="shared" si="30"/>
        <v>1.6940434295215812</v>
      </c>
      <c r="M296" s="92">
        <f t="shared" si="31"/>
        <v>2.5744737948405088</v>
      </c>
      <c r="N296" s="92">
        <f t="shared" si="32"/>
        <v>3.4027253312190662</v>
      </c>
      <c r="O296" s="92">
        <f t="shared" si="33"/>
        <v>4.2836667723016308</v>
      </c>
      <c r="P296" s="1">
        <f t="shared" si="34"/>
        <v>54.300000000000416</v>
      </c>
      <c r="Q296" s="92">
        <f t="shared" si="28"/>
        <v>8.4162062615099877</v>
      </c>
    </row>
    <row r="297" spans="11:17" x14ac:dyDescent="0.2">
      <c r="K297" s="92">
        <f t="shared" si="29"/>
        <v>0.58392347230156116</v>
      </c>
      <c r="L297" s="92">
        <f t="shared" si="30"/>
        <v>1.7024210581899177</v>
      </c>
      <c r="M297" s="92">
        <f t="shared" si="31"/>
        <v>2.5849935594676259</v>
      </c>
      <c r="N297" s="92">
        <f t="shared" si="32"/>
        <v>3.4149041639128073</v>
      </c>
      <c r="O297" s="92">
        <f t="shared" si="33"/>
        <v>4.2973535552008437</v>
      </c>
      <c r="P297" s="1">
        <f t="shared" si="34"/>
        <v>54.400000000000418</v>
      </c>
      <c r="Q297" s="92">
        <f t="shared" si="28"/>
        <v>8.3823529411763289</v>
      </c>
    </row>
    <row r="298" spans="11:17" x14ac:dyDescent="0.2">
      <c r="K298" s="92">
        <f t="shared" si="29"/>
        <v>0.58850557282585902</v>
      </c>
      <c r="L298" s="92">
        <f t="shared" si="30"/>
        <v>1.7108094193721459</v>
      </c>
      <c r="M298" s="92">
        <f t="shared" si="31"/>
        <v>2.5955201547693258</v>
      </c>
      <c r="N298" s="92">
        <f t="shared" si="32"/>
        <v>3.4270859615312861</v>
      </c>
      <c r="O298" s="92">
        <f t="shared" si="33"/>
        <v>4.3110391935302683</v>
      </c>
      <c r="P298" s="1">
        <f t="shared" si="34"/>
        <v>54.500000000000419</v>
      </c>
      <c r="Q298" s="92">
        <f t="shared" si="28"/>
        <v>8.3486238532108672</v>
      </c>
    </row>
    <row r="299" spans="11:17" x14ac:dyDescent="0.2">
      <c r="K299" s="92">
        <f t="shared" si="29"/>
        <v>0.59310189124543311</v>
      </c>
      <c r="L299" s="92">
        <f t="shared" si="30"/>
        <v>1.7192084819835507</v>
      </c>
      <c r="M299" s="92">
        <f t="shared" si="31"/>
        <v>2.6060535466629076</v>
      </c>
      <c r="N299" s="92">
        <f t="shared" si="32"/>
        <v>3.4392706910844564</v>
      </c>
      <c r="O299" s="92">
        <f t="shared" si="33"/>
        <v>4.3247236584367084</v>
      </c>
      <c r="P299" s="1">
        <f t="shared" si="34"/>
        <v>54.600000000000421</v>
      </c>
      <c r="Q299" s="92">
        <f t="shared" si="28"/>
        <v>8.3150183150181753</v>
      </c>
    </row>
    <row r="300" spans="11:17" x14ac:dyDescent="0.2">
      <c r="K300" s="92">
        <f t="shared" si="29"/>
        <v>0.59771240915964508</v>
      </c>
      <c r="L300" s="92">
        <f t="shared" si="30"/>
        <v>1.7276182151917332</v>
      </c>
      <c r="M300" s="92">
        <f t="shared" si="31"/>
        <v>2.6165937013152556</v>
      </c>
      <c r="N300" s="92">
        <f t="shared" si="32"/>
        <v>3.4514583198313149</v>
      </c>
      <c r="O300" s="92">
        <f t="shared" si="33"/>
        <v>4.3384069213115071</v>
      </c>
      <c r="P300" s="1">
        <f t="shared" si="34"/>
        <v>54.700000000000422</v>
      </c>
      <c r="Q300" s="92">
        <f t="shared" si="28"/>
        <v>8.2815356489943746</v>
      </c>
    </row>
    <row r="301" spans="11:17" x14ac:dyDescent="0.2">
      <c r="K301" s="92">
        <f t="shared" si="29"/>
        <v>0.60233710845491695</v>
      </c>
      <c r="L301" s="92">
        <f t="shared" si="30"/>
        <v>1.7360385884143301</v>
      </c>
      <c r="M301" s="92">
        <f t="shared" si="31"/>
        <v>2.6271405851405571</v>
      </c>
      <c r="N301" s="92">
        <f t="shared" si="32"/>
        <v>3.463648815277625</v>
      </c>
      <c r="O301" s="92">
        <f t="shared" si="33"/>
        <v>4.3520889537882619</v>
      </c>
      <c r="P301" s="1">
        <f t="shared" si="34"/>
        <v>54.800000000000423</v>
      </c>
      <c r="Q301" s="92">
        <f t="shared" si="28"/>
        <v>8.2481751824816101</v>
      </c>
    </row>
    <row r="302" spans="11:17" x14ac:dyDescent="0.2">
      <c r="K302" s="92">
        <f t="shared" si="29"/>
        <v>0.60697597130260905</v>
      </c>
      <c r="L302" s="92">
        <f t="shared" si="30"/>
        <v>1.7444695713167702</v>
      </c>
      <c r="M302" s="92">
        <f t="shared" si="31"/>
        <v>2.6376941647980536</v>
      </c>
      <c r="N302" s="92">
        <f t="shared" si="32"/>
        <v>3.4758421451736692</v>
      </c>
      <c r="O302" s="92">
        <f t="shared" si="33"/>
        <v>4.3657697277405871</v>
      </c>
      <c r="P302" s="1">
        <f t="shared" si="34"/>
        <v>54.900000000000425</v>
      </c>
      <c r="Q302" s="92">
        <f t="shared" si="28"/>
        <v>8.2149362477229921</v>
      </c>
    </row>
    <row r="303" spans="11:17" x14ac:dyDescent="0.2">
      <c r="K303" s="92">
        <f t="shared" si="29"/>
        <v>0.6116289801569188</v>
      </c>
      <c r="L303" s="92">
        <f t="shared" si="30"/>
        <v>1.7529111338100465</v>
      </c>
      <c r="M303" s="92">
        <f t="shared" si="31"/>
        <v>2.6482544071898131</v>
      </c>
      <c r="N303" s="92">
        <f t="shared" si="32"/>
        <v>3.4880382775120133</v>
      </c>
      <c r="O303" s="92">
        <f t="shared" si="33"/>
        <v>4.3794492152798918</v>
      </c>
      <c r="P303" s="1">
        <f t="shared" si="34"/>
        <v>55.000000000000426</v>
      </c>
      <c r="Q303" s="92">
        <f t="shared" si="28"/>
        <v>8.1818181818180413</v>
      </c>
    </row>
    <row r="304" spans="11:17" x14ac:dyDescent="0.2">
      <c r="K304" s="92">
        <f t="shared" si="29"/>
        <v>0.61629611775280635</v>
      </c>
      <c r="L304" s="92">
        <f t="shared" si="30"/>
        <v>1.7613632460485174</v>
      </c>
      <c r="M304" s="92">
        <f t="shared" si="31"/>
        <v>2.6588212794585235</v>
      </c>
      <c r="N304" s="92">
        <f t="shared" si="32"/>
        <v>3.5002371805253132</v>
      </c>
      <c r="O304" s="92">
        <f t="shared" si="33"/>
        <v>4.3931273887531797</v>
      </c>
      <c r="P304" s="1">
        <f t="shared" si="34"/>
        <v>55.100000000000428</v>
      </c>
      <c r="Q304" s="92">
        <f t="shared" si="28"/>
        <v>8.1488203266786243</v>
      </c>
    </row>
    <row r="305" spans="11:17" x14ac:dyDescent="0.2">
      <c r="K305" s="92">
        <f t="shared" si="29"/>
        <v>0.62097736710394469</v>
      </c>
      <c r="L305" s="92">
        <f t="shared" si="30"/>
        <v>1.7698258784277294</v>
      </c>
      <c r="M305" s="92">
        <f t="shared" si="31"/>
        <v>2.6693947489853174</v>
      </c>
      <c r="N305" s="92">
        <f t="shared" si="32"/>
        <v>3.512438822684127</v>
      </c>
      <c r="O305" s="92">
        <f t="shared" si="33"/>
        <v>4.4068042207408773</v>
      </c>
      <c r="P305" s="1">
        <f t="shared" si="34"/>
        <v>55.200000000000429</v>
      </c>
      <c r="Q305" s="92">
        <f t="shared" si="28"/>
        <v>8.1159420289853657</v>
      </c>
    </row>
    <row r="306" spans="11:17" x14ac:dyDescent="0.2">
      <c r="K306" s="92">
        <f t="shared" si="29"/>
        <v>0.62567271150069281</v>
      </c>
      <c r="L306" s="92">
        <f t="shared" si="30"/>
        <v>1.7782990015822642</v>
      </c>
      <c r="M306" s="92">
        <f t="shared" si="31"/>
        <v>2.6799747833876117</v>
      </c>
      <c r="N306" s="92">
        <f t="shared" si="32"/>
        <v>3.524643172694764</v>
      </c>
      <c r="O306" s="92">
        <f t="shared" si="33"/>
        <v>4.4204796840546834</v>
      </c>
      <c r="P306" s="1">
        <f t="shared" si="34"/>
        <v>55.300000000000431</v>
      </c>
      <c r="Q306" s="92">
        <f t="shared" si="28"/>
        <v>8.0831826401445248</v>
      </c>
    </row>
    <row r="307" spans="11:17" x14ac:dyDescent="0.2">
      <c r="K307" s="92">
        <f t="shared" si="29"/>
        <v>0.63038213450809444</v>
      </c>
      <c r="L307" s="92">
        <f t="shared" si="30"/>
        <v>1.7867825863836118</v>
      </c>
      <c r="M307" s="92">
        <f t="shared" si="31"/>
        <v>2.6905613505169792</v>
      </c>
      <c r="N307" s="92">
        <f t="shared" si="32"/>
        <v>3.5368501994971533</v>
      </c>
      <c r="O307" s="92">
        <f t="shared" si="33"/>
        <v>4.4341537517354466</v>
      </c>
      <c r="P307" s="1">
        <f t="shared" si="34"/>
        <v>55.400000000000432</v>
      </c>
      <c r="Q307" s="92">
        <f t="shared" si="28"/>
        <v>8.050541516245346</v>
      </c>
    </row>
    <row r="308" spans="11:17" x14ac:dyDescent="0.2">
      <c r="K308" s="92">
        <f t="shared" si="29"/>
        <v>0.6351056199638988</v>
      </c>
      <c r="L308" s="92">
        <f t="shared" si="30"/>
        <v>1.7952766039380581</v>
      </c>
      <c r="M308" s="92">
        <f t="shared" si="31"/>
        <v>2.7011544184570373</v>
      </c>
      <c r="N308" s="92">
        <f t="shared" si="32"/>
        <v>3.5490598722627302</v>
      </c>
      <c r="O308" s="92">
        <f t="shared" si="33"/>
        <v>4.4478263970510517</v>
      </c>
      <c r="P308" s="1">
        <f t="shared" si="34"/>
        <v>55.500000000000433</v>
      </c>
      <c r="Q308" s="92">
        <f t="shared" si="28"/>
        <v>8.0180180180178766</v>
      </c>
    </row>
    <row r="309" spans="11:17" x14ac:dyDescent="0.2">
      <c r="K309" s="92">
        <f t="shared" si="29"/>
        <v>0.63984315197660468</v>
      </c>
      <c r="L309" s="92">
        <f t="shared" si="30"/>
        <v>1.8037810255846098</v>
      </c>
      <c r="M309" s="92">
        <f t="shared" si="31"/>
        <v>2.7117539555213601</v>
      </c>
      <c r="N309" s="92">
        <f t="shared" si="32"/>
        <v>3.5612721603923556</v>
      </c>
      <c r="O309" s="92">
        <f t="shared" si="33"/>
        <v>4.4614975934943493</v>
      </c>
      <c r="P309" s="1">
        <f t="shared" si="34"/>
        <v>55.600000000000435</v>
      </c>
      <c r="Q309" s="92">
        <f t="shared" si="28"/>
        <v>7.9856115107912267</v>
      </c>
    </row>
    <row r="310" spans="11:17" x14ac:dyDescent="0.2">
      <c r="K310" s="92">
        <f t="shared" si="29"/>
        <v>0.64459471492352938</v>
      </c>
      <c r="L310" s="92">
        <f t="shared" si="30"/>
        <v>1.8122958228929265</v>
      </c>
      <c r="M310" s="92">
        <f t="shared" si="31"/>
        <v>2.7223599302514181</v>
      </c>
      <c r="N310" s="92">
        <f t="shared" si="32"/>
        <v>3.5734870335142492</v>
      </c>
      <c r="O310" s="92">
        <f t="shared" si="33"/>
        <v>4.4751673147810944</v>
      </c>
      <c r="P310" s="1">
        <f t="shared" si="34"/>
        <v>55.700000000000436</v>
      </c>
      <c r="Q310" s="92">
        <f t="shared" si="28"/>
        <v>7.9533213644522824</v>
      </c>
    </row>
    <row r="311" spans="11:17" x14ac:dyDescent="0.2">
      <c r="K311" s="92">
        <f t="shared" si="29"/>
        <v>0.64936029344889579</v>
      </c>
      <c r="L311" s="92">
        <f t="shared" si="30"/>
        <v>1.8208209676612828</v>
      </c>
      <c r="M311" s="92">
        <f t="shared" si="31"/>
        <v>2.7329723114145286</v>
      </c>
      <c r="N311" s="92">
        <f t="shared" si="32"/>
        <v>3.5857044614819413</v>
      </c>
      <c r="O311" s="92">
        <f t="shared" si="33"/>
        <v>4.4888355348479072</v>
      </c>
      <c r="P311" s="1">
        <f t="shared" si="34"/>
        <v>55.800000000000438</v>
      </c>
      <c r="Q311" s="92">
        <f t="shared" si="28"/>
        <v>7.9211469534048788</v>
      </c>
    </row>
    <row r="312" spans="11:17" x14ac:dyDescent="0.2">
      <c r="K312" s="92">
        <f t="shared" si="29"/>
        <v>0.65413987246195082</v>
      </c>
      <c r="L312" s="92">
        <f t="shared" si="30"/>
        <v>1.829356431914557</v>
      </c>
      <c r="M312" s="92">
        <f t="shared" si="31"/>
        <v>2.7435910680018476</v>
      </c>
      <c r="N312" s="92">
        <f t="shared" si="32"/>
        <v>3.5979244143722706</v>
      </c>
      <c r="O312" s="92">
        <f t="shared" si="33"/>
        <v>4.5025022278502629</v>
      </c>
      <c r="P312" s="1">
        <f t="shared" si="34"/>
        <v>55.900000000000439</v>
      </c>
      <c r="Q312" s="92">
        <f t="shared" si="28"/>
        <v>7.8890876565293766</v>
      </c>
    </row>
    <row r="313" spans="11:17" x14ac:dyDescent="0.2">
      <c r="K313" s="92">
        <f t="shared" si="29"/>
        <v>0.65893343713509334</v>
      </c>
      <c r="L313" s="92">
        <f t="shared" si="30"/>
        <v>1.8379021879022264</v>
      </c>
      <c r="M313" s="92">
        <f t="shared" si="31"/>
        <v>2.7542161692263583</v>
      </c>
      <c r="N313" s="92">
        <f t="shared" si="32"/>
        <v>3.6101468624833659</v>
      </c>
      <c r="O313" s="92">
        <f t="shared" si="33"/>
        <v>4.5161673681604961</v>
      </c>
      <c r="P313" s="1">
        <f t="shared" si="34"/>
        <v>56.000000000000441</v>
      </c>
      <c r="Q313" s="92">
        <f t="shared" si="28"/>
        <v>7.8571428571427155</v>
      </c>
    </row>
    <row r="314" spans="11:17" x14ac:dyDescent="0.2">
      <c r="K314" s="92">
        <f t="shared" si="29"/>
        <v>0.66374097290203571</v>
      </c>
      <c r="L314" s="92">
        <f t="shared" si="30"/>
        <v>1.8464582080963998</v>
      </c>
      <c r="M314" s="92">
        <f t="shared" si="31"/>
        <v>2.764847584520902</v>
      </c>
      <c r="N314" s="92">
        <f t="shared" si="32"/>
        <v>3.6223717763326788</v>
      </c>
      <c r="O314" s="92">
        <f t="shared" si="33"/>
        <v>4.5298309303658302</v>
      </c>
      <c r="P314" s="1">
        <f t="shared" si="34"/>
        <v>56.100000000000442</v>
      </c>
      <c r="Q314" s="92">
        <f t="shared" si="28"/>
        <v>7.8253119429588622</v>
      </c>
    </row>
    <row r="315" spans="11:17" x14ac:dyDescent="0.2">
      <c r="K315" s="92">
        <f t="shared" si="29"/>
        <v>0.6685624654559813</v>
      </c>
      <c r="L315" s="92">
        <f t="shared" si="30"/>
        <v>1.8550244651898664</v>
      </c>
      <c r="M315" s="92">
        <f t="shared" si="31"/>
        <v>2.7754852835362214</v>
      </c>
      <c r="N315" s="92">
        <f t="shared" si="32"/>
        <v>3.6345991266550337</v>
      </c>
      <c r="O315" s="92">
        <f t="shared" si="33"/>
        <v>4.5434928892664335</v>
      </c>
      <c r="P315" s="1">
        <f t="shared" si="34"/>
        <v>56.200000000000443</v>
      </c>
      <c r="Q315" s="92">
        <f t="shared" si="28"/>
        <v>7.7935943060496804</v>
      </c>
    </row>
    <row r="316" spans="11:17" x14ac:dyDescent="0.2">
      <c r="K316" s="92">
        <f t="shared" si="29"/>
        <v>0.67339790074782213</v>
      </c>
      <c r="L316" s="92">
        <f t="shared" si="30"/>
        <v>1.863600932094156</v>
      </c>
      <c r="M316" s="92">
        <f t="shared" si="31"/>
        <v>2.7861292361390233</v>
      </c>
      <c r="N316" s="92">
        <f t="shared" si="32"/>
        <v>3.6468288844006804</v>
      </c>
      <c r="O316" s="92">
        <f t="shared" si="33"/>
        <v>4.5571532198734781</v>
      </c>
      <c r="P316" s="1">
        <f t="shared" si="34"/>
        <v>56.300000000000445</v>
      </c>
      <c r="Q316" s="92">
        <f t="shared" si="28"/>
        <v>7.7619893428062525</v>
      </c>
    </row>
    <row r="317" spans="11:17" x14ac:dyDescent="0.2">
      <c r="K317" s="92">
        <f t="shared" si="29"/>
        <v>0.67824726498436205</v>
      </c>
      <c r="L317" s="92">
        <f t="shared" si="30"/>
        <v>1.872187581937635</v>
      </c>
      <c r="M317" s="92">
        <f t="shared" si="31"/>
        <v>2.7967794124100642</v>
      </c>
      <c r="N317" s="92">
        <f t="shared" si="32"/>
        <v>3.6590610207333905</v>
      </c>
      <c r="O317" s="92">
        <f t="shared" si="33"/>
        <v>4.5708118974072436</v>
      </c>
      <c r="P317" s="1">
        <f t="shared" si="34"/>
        <v>56.400000000000446</v>
      </c>
      <c r="Q317" s="92">
        <f t="shared" si="28"/>
        <v>7.7304964539005674</v>
      </c>
    </row>
    <row r="318" spans="11:17" x14ac:dyDescent="0.2">
      <c r="K318" s="92">
        <f t="shared" si="29"/>
        <v>0.68311054462655763</v>
      </c>
      <c r="L318" s="92">
        <f t="shared" si="30"/>
        <v>1.8807843880636119</v>
      </c>
      <c r="M318" s="92">
        <f t="shared" si="31"/>
        <v>2.8074357826422576</v>
      </c>
      <c r="N318" s="92">
        <f t="shared" si="32"/>
        <v>3.6712955070285562</v>
      </c>
      <c r="O318" s="92">
        <f t="shared" si="33"/>
        <v>4.5844688972952143</v>
      </c>
      <c r="P318" s="1">
        <f t="shared" si="34"/>
        <v>56.500000000000448</v>
      </c>
      <c r="Q318" s="92">
        <f t="shared" si="28"/>
        <v>7.6991150442476481</v>
      </c>
    </row>
    <row r="319" spans="11:17" x14ac:dyDescent="0.2">
      <c r="K319" s="92">
        <f t="shared" si="29"/>
        <v>0.68798772638778105</v>
      </c>
      <c r="L319" s="92">
        <f t="shared" si="30"/>
        <v>1.889391324028467</v>
      </c>
      <c r="M319" s="92">
        <f t="shared" si="31"/>
        <v>2.818098317338801</v>
      </c>
      <c r="N319" s="92">
        <f t="shared" si="32"/>
        <v>3.6835323148713228</v>
      </c>
      <c r="O319" s="92">
        <f t="shared" si="33"/>
        <v>4.5981241951702341</v>
      </c>
      <c r="P319" s="1">
        <f t="shared" si="34"/>
        <v>56.600000000000449</v>
      </c>
      <c r="Q319" s="92">
        <f t="shared" si="28"/>
        <v>7.667844522968057</v>
      </c>
    </row>
    <row r="320" spans="11:17" x14ac:dyDescent="0.2">
      <c r="K320" s="92">
        <f t="shared" si="29"/>
        <v>0.69287879723209989</v>
      </c>
      <c r="L320" s="92">
        <f t="shared" si="30"/>
        <v>1.8980083635998004</v>
      </c>
      <c r="M320" s="92">
        <f t="shared" si="31"/>
        <v>2.8287669872113161</v>
      </c>
      <c r="N320" s="92">
        <f t="shared" si="32"/>
        <v>3.6957714160547281</v>
      </c>
      <c r="O320" s="92">
        <f t="shared" si="33"/>
        <v>4.6117777668686273</v>
      </c>
      <c r="P320" s="1">
        <f t="shared" si="34"/>
        <v>56.70000000000045</v>
      </c>
      <c r="Q320" s="92">
        <f t="shared" si="28"/>
        <v>7.6366843033508296</v>
      </c>
    </row>
    <row r="321" spans="11:17" x14ac:dyDescent="0.2">
      <c r="K321" s="92">
        <f t="shared" si="29"/>
        <v>0.69778374437258461</v>
      </c>
      <c r="L321" s="92">
        <f t="shared" si="30"/>
        <v>1.9066354807546024</v>
      </c>
      <c r="M321" s="92">
        <f t="shared" si="31"/>
        <v>2.8394417631780202</v>
      </c>
      <c r="N321" s="92">
        <f t="shared" si="32"/>
        <v>3.7080127825778746</v>
      </c>
      <c r="O321" s="92">
        <f t="shared" si="33"/>
        <v>4.6254295884284007</v>
      </c>
      <c r="P321" s="1">
        <f t="shared" si="34"/>
        <v>56.800000000000452</v>
      </c>
      <c r="Q321" s="92">
        <f t="shared" si="28"/>
        <v>7.6056338028167616</v>
      </c>
    </row>
    <row r="322" spans="11:17" x14ac:dyDescent="0.2">
      <c r="K322" s="92">
        <f t="shared" si="29"/>
        <v>0.70270255526962733</v>
      </c>
      <c r="L322" s="92">
        <f t="shared" si="30"/>
        <v>1.9152726496774399</v>
      </c>
      <c r="M322" s="92">
        <f t="shared" si="31"/>
        <v>2.8501226163619084</v>
      </c>
      <c r="N322" s="92">
        <f t="shared" si="32"/>
        <v>3.7202563866441096</v>
      </c>
      <c r="O322" s="92">
        <f t="shared" si="33"/>
        <v>4.6390796360874056</v>
      </c>
      <c r="P322" s="1">
        <f t="shared" si="34"/>
        <v>56.900000000000453</v>
      </c>
      <c r="Q322" s="92">
        <f t="shared" si="28"/>
        <v>7.5746924428821103</v>
      </c>
    </row>
    <row r="323" spans="11:17" x14ac:dyDescent="0.2">
      <c r="K323" s="92">
        <f t="shared" si="29"/>
        <v>0.70763521762928616</v>
      </c>
      <c r="L323" s="92">
        <f t="shared" si="30"/>
        <v>1.9239198447586634</v>
      </c>
      <c r="M323" s="92">
        <f t="shared" si="31"/>
        <v>2.8608095180889559</v>
      </c>
      <c r="N323" s="92">
        <f t="shared" si="32"/>
        <v>3.7325022006592303</v>
      </c>
      <c r="O323" s="92">
        <f t="shared" si="33"/>
        <v>4.6527278862815749</v>
      </c>
      <c r="P323" s="1">
        <f t="shared" si="34"/>
        <v>57.000000000000455</v>
      </c>
      <c r="Q323" s="92">
        <f t="shared" ref="Q323:Q386" si="35">IF(P323&gt;0,1000/P323-10,1000)</f>
        <v>7.5438596491226662</v>
      </c>
    </row>
    <row r="324" spans="11:17" x14ac:dyDescent="0.2">
      <c r="K324" s="92">
        <f t="shared" ref="K324:K387" si="36">IF(D$5&gt;0.2*($Q324),(D$5-0.2*($Q324))^2/(D$5+0.8*($Q324)),0)</f>
        <v>0.71258171940164516</v>
      </c>
      <c r="L324" s="92">
        <f t="shared" ref="L324:L387" si="37">IF(E$5&gt;0.2*($Q324),(E$5-0.2*($Q324))^2/(E$5+0.8*($Q324)),0)</f>
        <v>1.9325770405926308</v>
      </c>
      <c r="M324" s="92">
        <f t="shared" ref="M324:M387" si="38">IF(F$5&gt;0.2*($Q324),(F$5-0.2*($Q324))^2/(F$5+0.8*($Q324)),0)</f>
        <v>2.8715024398863425</v>
      </c>
      <c r="N324" s="92">
        <f t="shared" ref="N324:N387" si="39">IF(G$5&gt;0.2*($Q324),(G$5-0.2*($Q324))^2/(G$5+0.8*($Q324)),0)</f>
        <v>3.7447501972297057</v>
      </c>
      <c r="O324" s="92">
        <f t="shared" ref="O324:O387" si="40">IF(H$5&gt;0.2*($Q324),(H$5-0.2*($Q324))^2/(H$5+0.8*($Q324)),0)</f>
        <v>4.6663743156431252</v>
      </c>
      <c r="P324" s="1">
        <f t="shared" ref="P324:P387" si="41">P323+0.1</f>
        <v>57.100000000000456</v>
      </c>
      <c r="Q324" s="92">
        <f t="shared" si="35"/>
        <v>7.513134851138215</v>
      </c>
    </row>
    <row r="325" spans="11:17" x14ac:dyDescent="0.2">
      <c r="K325" s="92">
        <f t="shared" si="36"/>
        <v>0.71754204877919947</v>
      </c>
      <c r="L325" s="92">
        <f t="shared" si="37"/>
        <v>1.9412442119759596</v>
      </c>
      <c r="M325" s="92">
        <f t="shared" si="38"/>
        <v>2.8822013534806965</v>
      </c>
      <c r="N325" s="92">
        <f t="shared" si="39"/>
        <v>3.7570003491609287</v>
      </c>
      <c r="O325" s="92">
        <f t="shared" si="40"/>
        <v>4.6800189009988307</v>
      </c>
      <c r="P325" s="1">
        <f t="shared" si="41"/>
        <v>57.200000000000458</v>
      </c>
      <c r="Q325" s="92">
        <f t="shared" si="35"/>
        <v>7.4825174825173413</v>
      </c>
    </row>
    <row r="326" spans="11:17" x14ac:dyDescent="0.2">
      <c r="K326" s="92">
        <f t="shared" si="36"/>
        <v>0.72251619419524749</v>
      </c>
      <c r="L326" s="92">
        <f t="shared" si="37"/>
        <v>1.9499213339057768</v>
      </c>
      <c r="M326" s="92">
        <f t="shared" si="38"/>
        <v>2.8929062307963447</v>
      </c>
      <c r="N326" s="92">
        <f t="shared" si="39"/>
        <v>3.7692526294554529</v>
      </c>
      <c r="O326" s="92">
        <f t="shared" si="40"/>
        <v>4.6936616193682577</v>
      </c>
      <c r="P326" s="1">
        <f t="shared" si="41"/>
        <v>57.300000000000459</v>
      </c>
      <c r="Q326" s="92">
        <f t="shared" si="35"/>
        <v>7.4520069808026541</v>
      </c>
    </row>
    <row r="327" spans="11:17" x14ac:dyDescent="0.2">
      <c r="K327" s="92">
        <f t="shared" si="36"/>
        <v>0.72750414432231958</v>
      </c>
      <c r="L327" s="92">
        <f t="shared" si="37"/>
        <v>1.9586083815780146</v>
      </c>
      <c r="M327" s="92">
        <f t="shared" si="38"/>
        <v>2.9036170439536053</v>
      </c>
      <c r="N327" s="92">
        <f t="shared" si="39"/>
        <v>3.7815070113112981</v>
      </c>
      <c r="O327" s="92">
        <f t="shared" si="40"/>
        <v>4.7073024479620802</v>
      </c>
      <c r="P327" s="1">
        <f t="shared" si="41"/>
        <v>57.40000000000046</v>
      </c>
      <c r="Q327" s="92">
        <f t="shared" si="35"/>
        <v>7.4216027874563046</v>
      </c>
    </row>
    <row r="328" spans="11:17" x14ac:dyDescent="0.2">
      <c r="K328" s="92">
        <f t="shared" si="36"/>
        <v>0.73250588807060535</v>
      </c>
      <c r="L328" s="92">
        <f t="shared" si="37"/>
        <v>1.9673053303856951</v>
      </c>
      <c r="M328" s="92">
        <f t="shared" si="38"/>
        <v>2.9143337652670671</v>
      </c>
      <c r="N328" s="92">
        <f t="shared" si="39"/>
        <v>3.7937634681202241</v>
      </c>
      <c r="O328" s="92">
        <f t="shared" si="40"/>
        <v>4.7209413641803568</v>
      </c>
      <c r="P328" s="1">
        <f t="shared" si="41"/>
        <v>57.500000000000462</v>
      </c>
      <c r="Q328" s="92">
        <f t="shared" si="35"/>
        <v>7.3913043478259475</v>
      </c>
    </row>
    <row r="329" spans="11:17" x14ac:dyDescent="0.2">
      <c r="K329" s="92">
        <f t="shared" si="36"/>
        <v>0.73752141458641551</v>
      </c>
      <c r="L329" s="92">
        <f t="shared" si="37"/>
        <v>1.9760121559172594</v>
      </c>
      <c r="M329" s="92">
        <f t="shared" si="38"/>
        <v>2.9250563672439163</v>
      </c>
      <c r="N329" s="92">
        <f t="shared" si="39"/>
        <v>3.8060219734660587</v>
      </c>
      <c r="O329" s="92">
        <f t="shared" si="40"/>
        <v>4.7345783456108652</v>
      </c>
      <c r="P329" s="1">
        <f t="shared" si="41"/>
        <v>57.600000000000463</v>
      </c>
      <c r="Q329" s="92">
        <f t="shared" si="35"/>
        <v>7.3611111111109722</v>
      </c>
    </row>
    <row r="330" spans="11:17" x14ac:dyDescent="0.2">
      <c r="K330" s="92">
        <f t="shared" si="36"/>
        <v>0.74255071325065436</v>
      </c>
      <c r="L330" s="92">
        <f t="shared" si="37"/>
        <v>1.984728833954895</v>
      </c>
      <c r="M330" s="92">
        <f t="shared" si="38"/>
        <v>2.9357848225822623</v>
      </c>
      <c r="N330" s="92">
        <f t="shared" si="39"/>
        <v>3.8182825011230261</v>
      </c>
      <c r="O330" s="92">
        <f t="shared" si="40"/>
        <v>4.7482133700274334</v>
      </c>
      <c r="P330" s="1">
        <f t="shared" si="41"/>
        <v>57.700000000000465</v>
      </c>
      <c r="Q330" s="92">
        <f t="shared" si="35"/>
        <v>7.3310225303291503</v>
      </c>
    </row>
    <row r="331" spans="11:17" x14ac:dyDescent="0.2">
      <c r="K331" s="92">
        <f t="shared" si="36"/>
        <v>0.74759377367730906</v>
      </c>
      <c r="L331" s="92">
        <f t="shared" si="37"/>
        <v>1.9934553404728885</v>
      </c>
      <c r="M331" s="92">
        <f t="shared" si="38"/>
        <v>2.9465191041694849</v>
      </c>
      <c r="N331" s="92">
        <f t="shared" si="39"/>
        <v>3.8305450250540898</v>
      </c>
      <c r="O331" s="92">
        <f t="shared" si="40"/>
        <v>4.7618464153882893</v>
      </c>
      <c r="P331" s="1">
        <f t="shared" si="41"/>
        <v>57.800000000000466</v>
      </c>
      <c r="Q331" s="92">
        <f t="shared" si="35"/>
        <v>7.3010380622835989</v>
      </c>
    </row>
    <row r="332" spans="11:17" x14ac:dyDescent="0.2">
      <c r="K332" s="92">
        <f t="shared" si="36"/>
        <v>0.75265058571196042</v>
      </c>
      <c r="L332" s="92">
        <f t="shared" si="37"/>
        <v>2.0021916516359961</v>
      </c>
      <c r="M332" s="92">
        <f t="shared" si="38"/>
        <v>2.9572591850806025</v>
      </c>
      <c r="N332" s="92">
        <f t="shared" si="39"/>
        <v>3.842809519409323</v>
      </c>
      <c r="O332" s="92">
        <f t="shared" si="40"/>
        <v>4.7754774598344456</v>
      </c>
      <c r="P332" s="1">
        <f t="shared" si="41"/>
        <v>57.900000000000468</v>
      </c>
      <c r="Q332" s="92">
        <f t="shared" si="35"/>
        <v>7.2711571675300846</v>
      </c>
    </row>
    <row r="333" spans="11:17" x14ac:dyDescent="0.2">
      <c r="K333" s="92">
        <f t="shared" si="36"/>
        <v>0.75772113943030872</v>
      </c>
      <c r="L333" s="92">
        <f t="shared" si="37"/>
        <v>2.0109377437978257</v>
      </c>
      <c r="M333" s="92">
        <f t="shared" si="38"/>
        <v>2.9680050385766523</v>
      </c>
      <c r="N333" s="92">
        <f t="shared" si="39"/>
        <v>3.8550759585242913</v>
      </c>
      <c r="O333" s="92">
        <f t="shared" si="40"/>
        <v>4.7891064816880675</v>
      </c>
      <c r="P333" s="1">
        <f t="shared" si="41"/>
        <v>58.000000000000469</v>
      </c>
      <c r="Q333" s="92">
        <f t="shared" si="35"/>
        <v>7.2413793103446871</v>
      </c>
    </row>
    <row r="334" spans="11:17" x14ac:dyDescent="0.2">
      <c r="K334" s="92">
        <f t="shared" si="36"/>
        <v>0.76280542513671867</v>
      </c>
      <c r="L334" s="92">
        <f t="shared" si="37"/>
        <v>2.0196935934992442</v>
      </c>
      <c r="M334" s="92">
        <f t="shared" si="38"/>
        <v>2.9787566381030919</v>
      </c>
      <c r="N334" s="92">
        <f t="shared" si="39"/>
        <v>3.8673443169184538</v>
      </c>
      <c r="O334" s="92">
        <f t="shared" si="40"/>
        <v>4.8027334594509004</v>
      </c>
      <c r="P334" s="1">
        <f t="shared" si="41"/>
        <v>58.10000000000047</v>
      </c>
      <c r="Q334" s="92">
        <f t="shared" si="35"/>
        <v>7.2117039586917713</v>
      </c>
    </row>
    <row r="335" spans="11:17" x14ac:dyDescent="0.2">
      <c r="K335" s="92">
        <f t="shared" si="36"/>
        <v>0.76790343336277989</v>
      </c>
      <c r="L335" s="92">
        <f t="shared" si="37"/>
        <v>2.0284591774667939</v>
      </c>
      <c r="M335" s="92">
        <f t="shared" si="38"/>
        <v>2.989513957288215</v>
      </c>
      <c r="N335" s="92">
        <f t="shared" si="39"/>
        <v>3.8796145692935768</v>
      </c>
      <c r="O335" s="92">
        <f t="shared" si="40"/>
        <v>4.8163583718026768</v>
      </c>
      <c r="P335" s="1">
        <f t="shared" si="41"/>
        <v>58.200000000000472</v>
      </c>
      <c r="Q335" s="92">
        <f t="shared" si="35"/>
        <v>7.1821305841923007</v>
      </c>
    </row>
    <row r="336" spans="11:17" x14ac:dyDescent="0.2">
      <c r="K336" s="92">
        <f t="shared" si="36"/>
        <v>0.77301515486588379</v>
      </c>
      <c r="L336" s="92">
        <f t="shared" si="37"/>
        <v>2.0372344726111256</v>
      </c>
      <c r="M336" s="92">
        <f t="shared" si="38"/>
        <v>3.0002769699415803</v>
      </c>
      <c r="N336" s="92">
        <f t="shared" si="39"/>
        <v>3.891886690532163</v>
      </c>
      <c r="O336" s="92">
        <f t="shared" si="40"/>
        <v>4.8299811975995555</v>
      </c>
      <c r="P336" s="1">
        <f t="shared" si="41"/>
        <v>58.300000000000473</v>
      </c>
      <c r="Q336" s="92">
        <f t="shared" si="35"/>
        <v>7.1526586620924846</v>
      </c>
    </row>
    <row r="337" spans="11:17" x14ac:dyDescent="0.2">
      <c r="K337" s="92">
        <f t="shared" si="36"/>
        <v>0.7781405806278181</v>
      </c>
      <c r="L337" s="92">
        <f t="shared" si="37"/>
        <v>2.0460194560254541</v>
      </c>
      <c r="M337" s="92">
        <f t="shared" si="38"/>
        <v>3.0110456500524592</v>
      </c>
      <c r="N337" s="92">
        <f t="shared" si="39"/>
        <v>3.9041606556959052</v>
      </c>
      <c r="O337" s="92">
        <f t="shared" si="40"/>
        <v>4.8436019158725809</v>
      </c>
      <c r="P337" s="1">
        <f t="shared" si="41"/>
        <v>58.400000000000475</v>
      </c>
      <c r="Q337" s="92">
        <f t="shared" si="35"/>
        <v>7.1232876712327382</v>
      </c>
    </row>
    <row r="338" spans="11:17" x14ac:dyDescent="0.2">
      <c r="K338" s="92">
        <f t="shared" si="36"/>
        <v>0.78327970185338036</v>
      </c>
      <c r="L338" s="92">
        <f t="shared" si="37"/>
        <v>2.0548141049840227</v>
      </c>
      <c r="M338" s="92">
        <f t="shared" si="38"/>
        <v>3.0218199717883087</v>
      </c>
      <c r="N338" s="92">
        <f t="shared" si="39"/>
        <v>3.9164364400241518</v>
      </c>
      <c r="O338" s="92">
        <f t="shared" si="40"/>
        <v>4.8572205058261479</v>
      </c>
      <c r="P338" s="1">
        <f t="shared" si="41"/>
        <v>58.500000000000476</v>
      </c>
      <c r="Q338" s="92">
        <f t="shared" si="35"/>
        <v>7.0940170940169551</v>
      </c>
    </row>
    <row r="339" spans="11:17" x14ac:dyDescent="0.2">
      <c r="K339" s="92">
        <f t="shared" si="36"/>
        <v>0.78843250996900194</v>
      </c>
      <c r="L339" s="92">
        <f t="shared" si="37"/>
        <v>2.0636183969405861</v>
      </c>
      <c r="M339" s="92">
        <f t="shared" si="38"/>
        <v>3.0325999094932388</v>
      </c>
      <c r="N339" s="92">
        <f t="shared" si="39"/>
        <v>3.9287140189323777</v>
      </c>
      <c r="O339" s="92">
        <f t="shared" si="40"/>
        <v>4.8708369468364863</v>
      </c>
      <c r="P339" s="1">
        <f t="shared" si="41"/>
        <v>58.600000000000477</v>
      </c>
      <c r="Q339" s="92">
        <f t="shared" si="35"/>
        <v>7.0648464163821139</v>
      </c>
    </row>
    <row r="340" spans="11:17" x14ac:dyDescent="0.2">
      <c r="K340" s="92">
        <f t="shared" si="36"/>
        <v>0.79359899662139355</v>
      </c>
      <c r="L340" s="92">
        <f t="shared" si="37"/>
        <v>2.0724323095269122</v>
      </c>
      <c r="M340" s="92">
        <f t="shared" si="38"/>
        <v>3.0433854376865157</v>
      </c>
      <c r="N340" s="92">
        <f t="shared" si="39"/>
        <v>3.9409933680106937</v>
      </c>
      <c r="O340" s="92">
        <f t="shared" si="40"/>
        <v>4.8844512184501712</v>
      </c>
      <c r="P340" s="1">
        <f t="shared" si="41"/>
        <v>58.700000000000479</v>
      </c>
      <c r="Q340" s="92">
        <f t="shared" si="35"/>
        <v>7.0357751277681757</v>
      </c>
    </row>
    <row r="341" spans="11:17" x14ac:dyDescent="0.2">
      <c r="K341" s="92">
        <f t="shared" si="36"/>
        <v>0.79877915367620367</v>
      </c>
      <c r="L341" s="92">
        <f t="shared" si="37"/>
        <v>2.0812558205512914</v>
      </c>
      <c r="M341" s="92">
        <f t="shared" si="38"/>
        <v>3.0541765310610711</v>
      </c>
      <c r="N341" s="92">
        <f t="shared" si="39"/>
        <v>3.9532744630223435</v>
      </c>
      <c r="O341" s="92">
        <f t="shared" si="40"/>
        <v>4.8980633003826259</v>
      </c>
      <c r="P341" s="1">
        <f t="shared" si="41"/>
        <v>58.80000000000048</v>
      </c>
      <c r="Q341" s="92">
        <f t="shared" si="35"/>
        <v>7.0068027210882953</v>
      </c>
    </row>
    <row r="342" spans="11:17" x14ac:dyDescent="0.2">
      <c r="K342" s="92">
        <f t="shared" si="36"/>
        <v>0.80397297321669292</v>
      </c>
      <c r="L342" s="92">
        <f t="shared" si="37"/>
        <v>2.0900889079970675</v>
      </c>
      <c r="M342" s="92">
        <f t="shared" si="38"/>
        <v>3.0649731644820237</v>
      </c>
      <c r="N342" s="92">
        <f t="shared" si="39"/>
        <v>3.9655572799022369</v>
      </c>
      <c r="O342" s="92">
        <f t="shared" si="40"/>
        <v>4.9116731725166645</v>
      </c>
      <c r="P342" s="1">
        <f t="shared" si="41"/>
        <v>58.900000000000482</v>
      </c>
      <c r="Q342" s="92">
        <f t="shared" si="35"/>
        <v>6.9779286926993507</v>
      </c>
    </row>
    <row r="343" spans="11:17" x14ac:dyDescent="0.2">
      <c r="K343" s="92">
        <f t="shared" si="36"/>
        <v>0.80918044754242746</v>
      </c>
      <c r="L343" s="92">
        <f t="shared" si="37"/>
        <v>2.0989315500211809</v>
      </c>
      <c r="M343" s="92">
        <f t="shared" si="38"/>
        <v>3.0757753129852272</v>
      </c>
      <c r="N343" s="92">
        <f t="shared" si="39"/>
        <v>3.97784179475549</v>
      </c>
      <c r="O343" s="92">
        <f t="shared" si="40"/>
        <v>4.9252808149010265</v>
      </c>
      <c r="P343" s="1">
        <f t="shared" si="41"/>
        <v>59.000000000000483</v>
      </c>
      <c r="Q343" s="92">
        <f t="shared" si="35"/>
        <v>6.9491525423727438</v>
      </c>
    </row>
    <row r="344" spans="11:17" x14ac:dyDescent="0.2">
      <c r="K344" s="92">
        <f t="shared" si="36"/>
        <v>0.81440156916798268</v>
      </c>
      <c r="L344" s="92">
        <f t="shared" si="37"/>
        <v>2.1077837249527334</v>
      </c>
      <c r="M344" s="92">
        <f t="shared" si="38"/>
        <v>3.0865829517758212</v>
      </c>
      <c r="N344" s="92">
        <f t="shared" si="39"/>
        <v>3.9901279838559853</v>
      </c>
      <c r="O344" s="92">
        <f t="shared" si="40"/>
        <v>4.9388862077489595</v>
      </c>
      <c r="P344" s="1">
        <f t="shared" si="41"/>
        <v>59.100000000000485</v>
      </c>
      <c r="Q344" s="92">
        <f t="shared" si="35"/>
        <v>6.9204737732655133</v>
      </c>
    </row>
    <row r="345" spans="11:17" x14ac:dyDescent="0.2">
      <c r="K345" s="92">
        <f t="shared" si="36"/>
        <v>0.81963633082166543</v>
      </c>
      <c r="L345" s="92">
        <f t="shared" si="37"/>
        <v>2.1166454112915529</v>
      </c>
      <c r="M345" s="92">
        <f t="shared" si="38"/>
        <v>3.097396056226803</v>
      </c>
      <c r="N345" s="92">
        <f t="shared" si="39"/>
        <v>4.0024158236449336</v>
      </c>
      <c r="O345" s="92">
        <f t="shared" si="40"/>
        <v>4.9524893314367651</v>
      </c>
      <c r="P345" s="1">
        <f t="shared" si="41"/>
        <v>59.200000000000486</v>
      </c>
      <c r="Q345" s="92">
        <f t="shared" si="35"/>
        <v>6.8918918918917527</v>
      </c>
    </row>
    <row r="346" spans="11:17" x14ac:dyDescent="0.2">
      <c r="K346" s="92">
        <f t="shared" si="36"/>
        <v>0.82488472544424929</v>
      </c>
      <c r="L346" s="92">
        <f t="shared" si="37"/>
        <v>2.1255165877067852</v>
      </c>
      <c r="M346" s="92">
        <f t="shared" si="38"/>
        <v>3.1082146018776098</v>
      </c>
      <c r="N346" s="92">
        <f t="shared" si="39"/>
        <v>4.0147052907294647</v>
      </c>
      <c r="O346" s="92">
        <f t="shared" si="40"/>
        <v>4.9660901665024166</v>
      </c>
      <c r="P346" s="1">
        <f t="shared" si="41"/>
        <v>59.300000000000487</v>
      </c>
      <c r="Q346" s="92">
        <f t="shared" si="35"/>
        <v>6.8634064080942956</v>
      </c>
    </row>
    <row r="347" spans="11:17" x14ac:dyDescent="0.2">
      <c r="K347" s="92">
        <f t="shared" si="36"/>
        <v>0.83014674618772788</v>
      </c>
      <c r="L347" s="92">
        <f t="shared" si="37"/>
        <v>2.1343972330354974</v>
      </c>
      <c r="M347" s="92">
        <f t="shared" si="38"/>
        <v>3.1190385644327194</v>
      </c>
      <c r="N347" s="92">
        <f t="shared" si="39"/>
        <v>4.0269963618812259</v>
      </c>
      <c r="O347" s="92">
        <f t="shared" si="40"/>
        <v>4.9796886936441487</v>
      </c>
      <c r="P347" s="1">
        <f t="shared" si="41"/>
        <v>59.400000000000489</v>
      </c>
      <c r="Q347" s="92">
        <f t="shared" si="35"/>
        <v>6.8350168350166953</v>
      </c>
    </row>
    <row r="348" spans="11:17" x14ac:dyDescent="0.2">
      <c r="K348" s="92">
        <f t="shared" si="36"/>
        <v>0.83542238641407895</v>
      </c>
      <c r="L348" s="92">
        <f t="shared" si="37"/>
        <v>2.1432873262812939</v>
      </c>
      <c r="M348" s="92">
        <f t="shared" si="38"/>
        <v>3.129867919760267</v>
      </c>
      <c r="N348" s="92">
        <f t="shared" si="39"/>
        <v>4.0392890140349937</v>
      </c>
      <c r="O348" s="92">
        <f t="shared" si="40"/>
        <v>4.9932848937190748</v>
      </c>
      <c r="P348" s="1">
        <f t="shared" si="41"/>
        <v>59.50000000000049</v>
      </c>
      <c r="Q348" s="92">
        <f t="shared" si="35"/>
        <v>6.8067226890754924</v>
      </c>
    </row>
    <row r="349" spans="11:17" x14ac:dyDescent="0.2">
      <c r="K349" s="92">
        <f t="shared" si="36"/>
        <v>0.84071163969404783</v>
      </c>
      <c r="L349" s="92">
        <f t="shared" si="37"/>
        <v>2.1521868466129459</v>
      </c>
      <c r="M349" s="92">
        <f t="shared" si="38"/>
        <v>3.1407026438906671</v>
      </c>
      <c r="N349" s="92">
        <f t="shared" si="39"/>
        <v>4.0515832242873051</v>
      </c>
      <c r="O349" s="92">
        <f t="shared" si="40"/>
        <v>5.0068787477418342</v>
      </c>
      <c r="P349" s="1">
        <f t="shared" si="41"/>
        <v>59.600000000000492</v>
      </c>
      <c r="Q349" s="92">
        <f t="shared" si="35"/>
        <v>6.7785234899327484</v>
      </c>
    </row>
    <row r="350" spans="11:17" x14ac:dyDescent="0.2">
      <c r="K350" s="92">
        <f t="shared" si="36"/>
        <v>0.84601449980593868</v>
      </c>
      <c r="L350" s="92">
        <f t="shared" si="37"/>
        <v>2.1610957733630363</v>
      </c>
      <c r="M350" s="92">
        <f t="shared" si="38"/>
        <v>3.1515427130152562</v>
      </c>
      <c r="N350" s="92">
        <f t="shared" si="39"/>
        <v>4.0638789698950948</v>
      </c>
      <c r="O350" s="92">
        <f t="shared" si="40"/>
        <v>5.0204702368832264</v>
      </c>
      <c r="P350" s="1">
        <f t="shared" si="41"/>
        <v>59.700000000000493</v>
      </c>
      <c r="Q350" s="92">
        <f t="shared" si="35"/>
        <v>6.7504187604688717</v>
      </c>
    </row>
    <row r="351" spans="11:17" x14ac:dyDescent="0.2">
      <c r="K351" s="92">
        <f t="shared" si="36"/>
        <v>0.8513309607344246</v>
      </c>
      <c r="L351" s="92">
        <f t="shared" si="37"/>
        <v>2.1700140860266144</v>
      </c>
      <c r="M351" s="92">
        <f t="shared" si="38"/>
        <v>3.1623881034849441</v>
      </c>
      <c r="N351" s="92">
        <f t="shared" si="39"/>
        <v>4.076176228274349</v>
      </c>
      <c r="O351" s="92">
        <f t="shared" si="40"/>
        <v>5.034059342468864</v>
      </c>
      <c r="P351" s="1">
        <f t="shared" si="41"/>
        <v>59.800000000000495</v>
      </c>
      <c r="Q351" s="92">
        <f t="shared" si="35"/>
        <v>6.7224080267557156</v>
      </c>
    </row>
    <row r="352" spans="11:17" x14ac:dyDescent="0.2">
      <c r="K352" s="92">
        <f t="shared" si="36"/>
        <v>0.85666101666937555</v>
      </c>
      <c r="L352" s="92">
        <f t="shared" si="37"/>
        <v>2.1789417642598745</v>
      </c>
      <c r="M352" s="92">
        <f t="shared" si="38"/>
        <v>3.1732387918088931</v>
      </c>
      <c r="N352" s="92">
        <f t="shared" si="39"/>
        <v>4.0884749769987838</v>
      </c>
      <c r="O352" s="92">
        <f t="shared" si="40"/>
        <v>5.0476460459778751</v>
      </c>
      <c r="P352" s="1">
        <f t="shared" si="41"/>
        <v>59.900000000000496</v>
      </c>
      <c r="Q352" s="92">
        <f t="shared" si="35"/>
        <v>6.6944908180299123</v>
      </c>
    </row>
    <row r="353" spans="11:17" x14ac:dyDescent="0.2">
      <c r="K353" s="92">
        <f t="shared" si="36"/>
        <v>0.86200466200468839</v>
      </c>
      <c r="L353" s="92">
        <f t="shared" si="37"/>
        <v>2.1878787878788328</v>
      </c>
      <c r="M353" s="92">
        <f t="shared" si="38"/>
        <v>3.1840947546531835</v>
      </c>
      <c r="N353" s="92">
        <f t="shared" si="39"/>
        <v>4.1007751937985111</v>
      </c>
      <c r="O353" s="92">
        <f t="shared" si="40"/>
        <v>5.061230329041555</v>
      </c>
      <c r="P353" s="1">
        <f t="shared" si="41"/>
        <v>60.000000000000497</v>
      </c>
      <c r="Q353" s="92">
        <f t="shared" si="35"/>
        <v>6.6666666666665293</v>
      </c>
    </row>
    <row r="354" spans="11:17" x14ac:dyDescent="0.2">
      <c r="K354" s="92">
        <f t="shared" si="36"/>
        <v>0.86736189133714459</v>
      </c>
      <c r="L354" s="92">
        <f t="shared" si="37"/>
        <v>2.1968251368580289</v>
      </c>
      <c r="M354" s="92">
        <f t="shared" si="38"/>
        <v>3.1949559688395208</v>
      </c>
      <c r="N354" s="92">
        <f t="shared" si="39"/>
        <v>4.1130768565587443</v>
      </c>
      <c r="O354" s="92">
        <f t="shared" si="40"/>
        <v>5.0748121734420915</v>
      </c>
      <c r="P354" s="1">
        <f t="shared" si="41"/>
        <v>60.100000000000499</v>
      </c>
      <c r="Q354" s="92">
        <f t="shared" si="35"/>
        <v>6.6389351081529391</v>
      </c>
    </row>
    <row r="355" spans="11:17" x14ac:dyDescent="0.2">
      <c r="K355" s="92">
        <f t="shared" si="36"/>
        <v>0.87273269946526943</v>
      </c>
      <c r="L355" s="92">
        <f t="shared" si="37"/>
        <v>2.2057807913292358</v>
      </c>
      <c r="M355" s="92">
        <f t="shared" si="38"/>
        <v>3.2058224113439362</v>
      </c>
      <c r="N355" s="92">
        <f t="shared" si="39"/>
        <v>4.1253799433185057</v>
      </c>
      <c r="O355" s="92">
        <f t="shared" si="40"/>
        <v>5.0883915611112647</v>
      </c>
      <c r="P355" s="1">
        <f t="shared" si="41"/>
        <v>60.2000000000005</v>
      </c>
      <c r="Q355" s="92">
        <f t="shared" si="35"/>
        <v>6.6112956810629839</v>
      </c>
    </row>
    <row r="356" spans="11:17" x14ac:dyDescent="0.2">
      <c r="K356" s="92">
        <f t="shared" si="36"/>
        <v>0.87811708138821398</v>
      </c>
      <c r="L356" s="92">
        <f t="shared" si="37"/>
        <v>2.2147457315801855</v>
      </c>
      <c r="M356" s="92">
        <f t="shared" si="38"/>
        <v>3.2166940592955084</v>
      </c>
      <c r="N356" s="92">
        <f t="shared" si="39"/>
        <v>4.1376844322693405</v>
      </c>
      <c r="O356" s="92">
        <f t="shared" si="40"/>
        <v>5.1019684741291824</v>
      </c>
      <c r="P356" s="1">
        <f t="shared" si="41"/>
        <v>60.300000000000502</v>
      </c>
      <c r="Q356" s="92">
        <f t="shared" si="35"/>
        <v>6.5837479270313715</v>
      </c>
    </row>
    <row r="357" spans="11:17" x14ac:dyDescent="0.2">
      <c r="K357" s="92">
        <f t="shared" si="36"/>
        <v>0.88351503230464623</v>
      </c>
      <c r="L357" s="92">
        <f t="shared" si="37"/>
        <v>2.2237199380533021</v>
      </c>
      <c r="M357" s="92">
        <f t="shared" si="38"/>
        <v>3.2275708899751017</v>
      </c>
      <c r="N357" s="92">
        <f t="shared" si="39"/>
        <v>4.1499903017540589</v>
      </c>
      <c r="O357" s="92">
        <f t="shared" si="40"/>
        <v>5.1155428947230099</v>
      </c>
      <c r="P357" s="1">
        <f t="shared" si="41"/>
        <v>60.400000000000503</v>
      </c>
      <c r="Q357" s="92">
        <f t="shared" si="35"/>
        <v>6.5562913907283402</v>
      </c>
    </row>
    <row r="358" spans="11:17" x14ac:dyDescent="0.2">
      <c r="K358" s="92">
        <f t="shared" si="36"/>
        <v>0.88892654761165379</v>
      </c>
      <c r="L358" s="92">
        <f t="shared" si="37"/>
        <v>2.2327033913444541</v>
      </c>
      <c r="M358" s="92">
        <f t="shared" si="38"/>
        <v>3.2384528808141018</v>
      </c>
      <c r="N358" s="92">
        <f t="shared" si="39"/>
        <v>4.1622975302654748</v>
      </c>
      <c r="O358" s="92">
        <f t="shared" si="40"/>
        <v>5.1291148052657274</v>
      </c>
      <c r="P358" s="1">
        <f t="shared" si="41"/>
        <v>60.500000000000504</v>
      </c>
      <c r="Q358" s="92">
        <f t="shared" si="35"/>
        <v>6.528925619834574</v>
      </c>
    </row>
    <row r="359" spans="11:17" x14ac:dyDescent="0.2">
      <c r="K359" s="92">
        <f t="shared" si="36"/>
        <v>0.89435162290366454</v>
      </c>
      <c r="L359" s="92">
        <f t="shared" si="37"/>
        <v>2.2416960722017123</v>
      </c>
      <c r="M359" s="92">
        <f t="shared" si="38"/>
        <v>3.2493400093931855</v>
      </c>
      <c r="N359" s="92">
        <f t="shared" si="39"/>
        <v>4.1746060964451708</v>
      </c>
      <c r="O359" s="92">
        <f t="shared" si="40"/>
        <v>5.1426841882748926</v>
      </c>
      <c r="P359" s="1">
        <f t="shared" si="41"/>
        <v>60.600000000000506</v>
      </c>
      <c r="Q359" s="92">
        <f t="shared" si="35"/>
        <v>6.5016501650163647</v>
      </c>
    </row>
    <row r="360" spans="11:17" x14ac:dyDescent="0.2">
      <c r="K360" s="92">
        <f t="shared" si="36"/>
        <v>0.89979025397137335</v>
      </c>
      <c r="L360" s="92">
        <f t="shared" si="37"/>
        <v>2.2506979615241263</v>
      </c>
      <c r="M360" s="92">
        <f t="shared" si="38"/>
        <v>3.2602322534410795</v>
      </c>
      <c r="N360" s="92">
        <f t="shared" si="39"/>
        <v>4.186915979082257</v>
      </c>
      <c r="O360" s="92">
        <f t="shared" si="40"/>
        <v>5.1562510264114119</v>
      </c>
      <c r="P360" s="1">
        <f t="shared" si="41"/>
        <v>60.700000000000507</v>
      </c>
      <c r="Q360" s="92">
        <f t="shared" si="35"/>
        <v>6.4744645799010172</v>
      </c>
    </row>
    <row r="361" spans="11:17" x14ac:dyDescent="0.2">
      <c r="K361" s="92">
        <f t="shared" si="36"/>
        <v>0.90524243680069083</v>
      </c>
      <c r="L361" s="92">
        <f t="shared" si="37"/>
        <v>2.2597090403605096</v>
      </c>
      <c r="M361" s="92">
        <f t="shared" si="38"/>
        <v>3.2711295908333522</v>
      </c>
      <c r="N361" s="92">
        <f t="shared" si="39"/>
        <v>4.1992271571121735</v>
      </c>
      <c r="O361" s="92">
        <f t="shared" si="40"/>
        <v>5.1698153024783338</v>
      </c>
      <c r="P361" s="1">
        <f t="shared" si="41"/>
        <v>60.800000000000509</v>
      </c>
      <c r="Q361" s="92">
        <f t="shared" si="35"/>
        <v>6.4473684210524951</v>
      </c>
    </row>
    <row r="362" spans="11:17" x14ac:dyDescent="0.2">
      <c r="K362" s="92">
        <f t="shared" si="36"/>
        <v>0.91070816757169493</v>
      </c>
      <c r="L362" s="92">
        <f t="shared" si="37"/>
        <v>2.268729289908237</v>
      </c>
      <c r="M362" s="92">
        <f t="shared" si="38"/>
        <v>3.282031999591204</v>
      </c>
      <c r="N362" s="92">
        <f t="shared" si="39"/>
        <v>4.211539609615464</v>
      </c>
      <c r="O362" s="92">
        <f t="shared" si="40"/>
        <v>5.1833769994196475</v>
      </c>
      <c r="P362" s="1">
        <f t="shared" si="41"/>
        <v>60.90000000000051</v>
      </c>
      <c r="Q362" s="92">
        <f t="shared" si="35"/>
        <v>6.4203612479473158</v>
      </c>
    </row>
    <row r="363" spans="11:17" x14ac:dyDescent="0.2">
      <c r="K363" s="92">
        <f t="shared" si="36"/>
        <v>0.91618744265760066</v>
      </c>
      <c r="L363" s="92">
        <f t="shared" si="37"/>
        <v>2.2777586915120516</v>
      </c>
      <c r="M363" s="92">
        <f t="shared" si="38"/>
        <v>3.2929394578802698</v>
      </c>
      <c r="N363" s="92">
        <f t="shared" si="39"/>
        <v>4.2238533158165934</v>
      </c>
      <c r="O363" s="92">
        <f t="shared" si="40"/>
        <v>5.1969361003190917</v>
      </c>
      <c r="P363" s="1">
        <f t="shared" si="41"/>
        <v>61.000000000000512</v>
      </c>
      <c r="Q363" s="92">
        <f t="shared" si="35"/>
        <v>6.3934426229506833</v>
      </c>
    </row>
    <row r="364" spans="11:17" x14ac:dyDescent="0.2">
      <c r="K364" s="92">
        <f t="shared" si="36"/>
        <v>0.92168025862374447</v>
      </c>
      <c r="L364" s="92">
        <f t="shared" si="37"/>
        <v>2.2867972266628955</v>
      </c>
      <c r="M364" s="92">
        <f t="shared" si="38"/>
        <v>3.3038519440094474</v>
      </c>
      <c r="N364" s="92">
        <f t="shared" si="39"/>
        <v>4.2361682550827702</v>
      </c>
      <c r="O364" s="92">
        <f t="shared" si="40"/>
        <v>5.2104925883989894</v>
      </c>
      <c r="P364" s="1">
        <f t="shared" si="41"/>
        <v>61.100000000000513</v>
      </c>
      <c r="Q364" s="92">
        <f t="shared" si="35"/>
        <v>6.3666121112928238</v>
      </c>
    </row>
    <row r="365" spans="11:17" x14ac:dyDescent="0.2">
      <c r="K365" s="92">
        <f t="shared" si="36"/>
        <v>0.92718661222657184</v>
      </c>
      <c r="L365" s="92">
        <f t="shared" si="37"/>
        <v>2.2958448769967279</v>
      </c>
      <c r="M365" s="92">
        <f t="shared" si="38"/>
        <v>3.3147694364297169</v>
      </c>
      <c r="N365" s="92">
        <f t="shared" si="39"/>
        <v>4.2484844069227643</v>
      </c>
      <c r="O365" s="92">
        <f t="shared" si="40"/>
        <v>5.2240464470190604</v>
      </c>
      <c r="P365" s="1">
        <f t="shared" si="41"/>
        <v>61.200000000000514</v>
      </c>
      <c r="Q365" s="92">
        <f t="shared" si="35"/>
        <v>6.3398692810456154</v>
      </c>
    </row>
    <row r="366" spans="11:17" x14ac:dyDescent="0.2">
      <c r="K366" s="92">
        <f t="shared" si="36"/>
        <v>0.93270650041264924</v>
      </c>
      <c r="L366" s="92">
        <f t="shared" si="37"/>
        <v>2.3049016242933864</v>
      </c>
      <c r="M366" s="92">
        <f t="shared" si="38"/>
        <v>3.3256919137329892</v>
      </c>
      <c r="N366" s="92">
        <f t="shared" si="39"/>
        <v>4.2608017509857605</v>
      </c>
      <c r="O366" s="92">
        <f t="shared" si="40"/>
        <v>5.2375976596752949</v>
      </c>
      <c r="P366" s="1">
        <f t="shared" si="41"/>
        <v>61.300000000000516</v>
      </c>
      <c r="Q366" s="92">
        <f t="shared" si="35"/>
        <v>6.3132137030993718</v>
      </c>
    </row>
    <row r="367" spans="11:17" x14ac:dyDescent="0.2">
      <c r="K367" s="92">
        <f t="shared" si="36"/>
        <v>0.93823992031767323</v>
      </c>
      <c r="L367" s="92">
        <f t="shared" si="37"/>
        <v>2.3139674504754275</v>
      </c>
      <c r="M367" s="92">
        <f t="shared" si="38"/>
        <v>3.3366193546509515</v>
      </c>
      <c r="N367" s="92">
        <f t="shared" si="39"/>
        <v>4.273120267060202</v>
      </c>
      <c r="O367" s="92">
        <f t="shared" si="40"/>
        <v>5.2511462099987893</v>
      </c>
      <c r="P367" s="1">
        <f t="shared" si="41"/>
        <v>61.400000000000517</v>
      </c>
      <c r="Q367" s="92">
        <f t="shared" si="35"/>
        <v>6.2866449511399267</v>
      </c>
    </row>
    <row r="368" spans="11:17" x14ac:dyDescent="0.2">
      <c r="K368" s="92">
        <f t="shared" si="36"/>
        <v>0.94378686926550792</v>
      </c>
      <c r="L368" s="92">
        <f t="shared" si="37"/>
        <v>2.3230423376070037</v>
      </c>
      <c r="M368" s="92">
        <f t="shared" si="38"/>
        <v>3.3475517380539364</v>
      </c>
      <c r="N368" s="92">
        <f t="shared" si="39"/>
        <v>4.2854399350726595</v>
      </c>
      <c r="O368" s="92">
        <f t="shared" si="40"/>
        <v>5.264692081754629</v>
      </c>
      <c r="P368" s="1">
        <f t="shared" si="41"/>
        <v>61.500000000000519</v>
      </c>
      <c r="Q368" s="92">
        <f t="shared" si="35"/>
        <v>6.2601626016258791</v>
      </c>
    </row>
    <row r="369" spans="11:17" x14ac:dyDescent="0.2">
      <c r="K369" s="92">
        <f t="shared" si="36"/>
        <v>0.94934734476722094</v>
      </c>
      <c r="L369" s="92">
        <f t="shared" si="37"/>
        <v>2.3321262678927384</v>
      </c>
      <c r="M369" s="92">
        <f t="shared" si="38"/>
        <v>3.3584890429497936</v>
      </c>
      <c r="N369" s="92">
        <f t="shared" si="39"/>
        <v>4.2977607350867038</v>
      </c>
      <c r="O369" s="92">
        <f t="shared" si="40"/>
        <v>5.2782352588407679</v>
      </c>
      <c r="P369" s="1">
        <f t="shared" si="41"/>
        <v>61.60000000000052</v>
      </c>
      <c r="Q369" s="92">
        <f t="shared" si="35"/>
        <v>6.2337662337660973</v>
      </c>
    </row>
    <row r="370" spans="11:17" x14ac:dyDescent="0.2">
      <c r="K370" s="92">
        <f t="shared" si="36"/>
        <v>0.95492134452013877</v>
      </c>
      <c r="L370" s="92">
        <f t="shared" si="37"/>
        <v>2.3412192236766143</v>
      </c>
      <c r="M370" s="92">
        <f t="shared" si="38"/>
        <v>3.3694312484827806</v>
      </c>
      <c r="N370" s="92">
        <f t="shared" si="39"/>
        <v>4.3100826473017966</v>
      </c>
      <c r="O370" s="92">
        <f t="shared" si="40"/>
        <v>5.2917757252869047</v>
      </c>
      <c r="P370" s="1">
        <f t="shared" si="41"/>
        <v>61.700000000000522</v>
      </c>
      <c r="Q370" s="92">
        <f t="shared" si="35"/>
        <v>6.2074554294974327</v>
      </c>
    </row>
    <row r="371" spans="11:17" x14ac:dyDescent="0.2">
      <c r="K371" s="92">
        <f t="shared" si="36"/>
        <v>0.96050886640690714</v>
      </c>
      <c r="L371" s="92">
        <f t="shared" si="37"/>
        <v>2.3503211874408723</v>
      </c>
      <c r="M371" s="92">
        <f t="shared" si="38"/>
        <v>3.3803783339324509</v>
      </c>
      <c r="N371" s="92">
        <f t="shared" si="39"/>
        <v>4.3224056520521765</v>
      </c>
      <c r="O371" s="92">
        <f t="shared" si="40"/>
        <v>5.3053134652534037</v>
      </c>
      <c r="P371" s="1">
        <f t="shared" si="41"/>
        <v>61.800000000000523</v>
      </c>
      <c r="Q371" s="92">
        <f t="shared" si="35"/>
        <v>6.1812297734626469</v>
      </c>
    </row>
    <row r="372" spans="11:17" x14ac:dyDescent="0.2">
      <c r="K372" s="92">
        <f t="shared" si="36"/>
        <v>0.96610990849457146</v>
      </c>
      <c r="L372" s="92">
        <f t="shared" si="37"/>
        <v>2.359432141804926</v>
      </c>
      <c r="M372" s="92">
        <f t="shared" si="38"/>
        <v>3.3913302787125672</v>
      </c>
      <c r="N372" s="92">
        <f t="shared" si="39"/>
        <v>4.3347297298057805</v>
      </c>
      <c r="O372" s="92">
        <f t="shared" si="40"/>
        <v>5.3188484630302</v>
      </c>
      <c r="P372" s="1">
        <f t="shared" si="41"/>
        <v>61.900000000000524</v>
      </c>
      <c r="Q372" s="92">
        <f t="shared" si="35"/>
        <v>6.1550888529885555</v>
      </c>
    </row>
    <row r="373" spans="11:17" x14ac:dyDescent="0.2">
      <c r="K373" s="92">
        <f t="shared" si="36"/>
        <v>0.97172446903365894</v>
      </c>
      <c r="L373" s="92">
        <f t="shared" si="37"/>
        <v>2.3685520695242777</v>
      </c>
      <c r="M373" s="92">
        <f t="shared" si="38"/>
        <v>3.4022870623700161</v>
      </c>
      <c r="N373" s="92">
        <f t="shared" si="39"/>
        <v>4.3470548611631497</v>
      </c>
      <c r="O373" s="92">
        <f t="shared" si="40"/>
        <v>5.3323807030357182</v>
      </c>
      <c r="P373" s="1">
        <f t="shared" si="41"/>
        <v>62.000000000000526</v>
      </c>
      <c r="Q373" s="92">
        <f t="shared" si="35"/>
        <v>6.129032258064381</v>
      </c>
    </row>
    <row r="374" spans="11:17" x14ac:dyDescent="0.2">
      <c r="K374" s="92">
        <f t="shared" si="36"/>
        <v>0.97735254645727987</v>
      </c>
      <c r="L374" s="92">
        <f t="shared" si="37"/>
        <v>2.3776809534894556</v>
      </c>
      <c r="M374" s="92">
        <f t="shared" si="38"/>
        <v>3.4132486645837421</v>
      </c>
      <c r="N374" s="92">
        <f t="shared" si="39"/>
        <v>4.3593810268563677</v>
      </c>
      <c r="O374" s="92">
        <f t="shared" si="40"/>
        <v>5.3459101698158111</v>
      </c>
      <c r="P374" s="1">
        <f t="shared" si="41"/>
        <v>62.100000000000527</v>
      </c>
      <c r="Q374" s="92">
        <f t="shared" si="35"/>
        <v>6.1030595813203128</v>
      </c>
    </row>
    <row r="375" spans="11:17" x14ac:dyDescent="0.2">
      <c r="K375" s="92">
        <f t="shared" si="36"/>
        <v>0.9829941393802325</v>
      </c>
      <c r="L375" s="92">
        <f t="shared" si="37"/>
        <v>2.3868187767249478</v>
      </c>
      <c r="M375" s="92">
        <f t="shared" si="38"/>
        <v>3.4242150651636742</v>
      </c>
      <c r="N375" s="92">
        <f t="shared" si="39"/>
        <v>4.3717082077479867</v>
      </c>
      <c r="O375" s="92">
        <f t="shared" si="40"/>
        <v>5.3594368480427006</v>
      </c>
      <c r="P375" s="1">
        <f t="shared" si="41"/>
        <v>62.200000000000529</v>
      </c>
      <c r="Q375" s="92">
        <f t="shared" si="35"/>
        <v>6.0771704180062933</v>
      </c>
    </row>
    <row r="376" spans="11:17" x14ac:dyDescent="0.2">
      <c r="K376" s="92">
        <f t="shared" si="36"/>
        <v>0.98864924659812703</v>
      </c>
      <c r="L376" s="92">
        <f t="shared" si="37"/>
        <v>2.3959655223881628</v>
      </c>
      <c r="M376" s="92">
        <f t="shared" si="38"/>
        <v>3.4351862440496852</v>
      </c>
      <c r="N376" s="92">
        <f t="shared" si="39"/>
        <v>4.3840363848299901</v>
      </c>
      <c r="O376" s="92">
        <f t="shared" si="40"/>
        <v>5.3729607225139375</v>
      </c>
      <c r="P376" s="1">
        <f t="shared" si="41"/>
        <v>62.30000000000053</v>
      </c>
      <c r="Q376" s="92">
        <f t="shared" si="35"/>
        <v>6.0513643659709722</v>
      </c>
    </row>
    <row r="377" spans="11:17" x14ac:dyDescent="0.2">
      <c r="K377" s="92">
        <f t="shared" si="36"/>
        <v>0.99431786708651537</v>
      </c>
      <c r="L377" s="92">
        <f t="shared" si="37"/>
        <v>2.4051211737683889</v>
      </c>
      <c r="M377" s="92">
        <f t="shared" si="38"/>
        <v>3.4461621813105525</v>
      </c>
      <c r="N377" s="92">
        <f t="shared" si="39"/>
        <v>4.3963655392227468</v>
      </c>
      <c r="O377" s="92">
        <f t="shared" si="40"/>
        <v>5.386481778151361</v>
      </c>
      <c r="P377" s="1">
        <f t="shared" si="41"/>
        <v>62.400000000000531</v>
      </c>
      <c r="Q377" s="92">
        <f t="shared" si="35"/>
        <v>6.0256410256408905</v>
      </c>
    </row>
    <row r="378" spans="11:17" x14ac:dyDescent="0.2">
      <c r="K378" s="92">
        <f t="shared" si="36"/>
        <v>1.0000000000000306</v>
      </c>
      <c r="L378" s="92">
        <f t="shared" si="37"/>
        <v>2.4142857142857634</v>
      </c>
      <c r="M378" s="92">
        <f t="shared" si="38"/>
        <v>3.4571428571429155</v>
      </c>
      <c r="N378" s="92">
        <f t="shared" si="39"/>
        <v>4.4086956521739795</v>
      </c>
      <c r="O378" s="92">
        <f t="shared" si="40"/>
        <v>5.4000000000000723</v>
      </c>
      <c r="P378" s="1">
        <f t="shared" si="41"/>
        <v>62.500000000000533</v>
      </c>
      <c r="Q378" s="92">
        <f t="shared" si="35"/>
        <v>5.9999999999998632</v>
      </c>
    </row>
    <row r="379" spans="11:17" x14ac:dyDescent="0.2">
      <c r="K379" s="92">
        <f t="shared" si="36"/>
        <v>1.0056956446715375</v>
      </c>
      <c r="L379" s="92">
        <f t="shared" si="37"/>
        <v>2.4234591274902577</v>
      </c>
      <c r="M379" s="92">
        <f t="shared" si="38"/>
        <v>3.4681282518702612</v>
      </c>
      <c r="N379" s="92">
        <f t="shared" si="39"/>
        <v>4.421026705057737</v>
      </c>
      <c r="O379" s="92">
        <f t="shared" si="40"/>
        <v>5.4135153732274173</v>
      </c>
      <c r="P379" s="1">
        <f t="shared" si="41"/>
        <v>62.600000000000534</v>
      </c>
      <c r="Q379" s="92">
        <f t="shared" si="35"/>
        <v>5.9744408945685539</v>
      </c>
    </row>
    <row r="380" spans="11:17" x14ac:dyDescent="0.2">
      <c r="K380" s="92">
        <f t="shared" si="36"/>
        <v>1.0114048006113008</v>
      </c>
      <c r="L380" s="92">
        <f t="shared" si="37"/>
        <v>2.43264139706067</v>
      </c>
      <c r="M380" s="92">
        <f t="shared" si="38"/>
        <v>3.4791183459419162</v>
      </c>
      <c r="N380" s="92">
        <f t="shared" si="39"/>
        <v>4.4333586793734003</v>
      </c>
      <c r="O380" s="92">
        <f t="shared" si="40"/>
        <v>5.4270278831219922</v>
      </c>
      <c r="P380" s="1">
        <f t="shared" si="41"/>
        <v>62.700000000000536</v>
      </c>
      <c r="Q380" s="92">
        <f t="shared" si="35"/>
        <v>5.9489633173842336</v>
      </c>
    </row>
    <row r="381" spans="11:17" x14ac:dyDescent="0.2">
      <c r="K381" s="92">
        <f t="shared" si="36"/>
        <v>1.0171274675061512</v>
      </c>
      <c r="L381" s="92">
        <f t="shared" si="37"/>
        <v>2.4418325068036228</v>
      </c>
      <c r="M381" s="92">
        <f t="shared" si="38"/>
        <v>3.4901131199320354</v>
      </c>
      <c r="N381" s="92">
        <f t="shared" si="39"/>
        <v>4.4456915567446602</v>
      </c>
      <c r="O381" s="92">
        <f t="shared" si="40"/>
        <v>5.4405375150926298</v>
      </c>
      <c r="P381" s="1">
        <f t="shared" si="41"/>
        <v>62.800000000000537</v>
      </c>
      <c r="Q381" s="92">
        <f t="shared" si="35"/>
        <v>5.9235668789807558</v>
      </c>
    </row>
    <row r="382" spans="11:17" x14ac:dyDescent="0.2">
      <c r="K382" s="92">
        <f t="shared" si="36"/>
        <v>1.0228636452186726</v>
      </c>
      <c r="L382" s="92">
        <f t="shared" si="37"/>
        <v>2.4510324406525803</v>
      </c>
      <c r="M382" s="92">
        <f t="shared" si="38"/>
        <v>3.5011125545386195</v>
      </c>
      <c r="N382" s="92">
        <f t="shared" si="39"/>
        <v>4.4580253189185424</v>
      </c>
      <c r="O382" s="92">
        <f t="shared" si="40"/>
        <v>5.4540442546674281</v>
      </c>
      <c r="P382" s="1">
        <f t="shared" si="41"/>
        <v>62.900000000000539</v>
      </c>
      <c r="Q382" s="92">
        <f t="shared" si="35"/>
        <v>5.8982511923687024</v>
      </c>
    </row>
    <row r="383" spans="11:17" x14ac:dyDescent="0.2">
      <c r="K383" s="92">
        <f t="shared" si="36"/>
        <v>1.0286133337863941</v>
      </c>
      <c r="L383" s="92">
        <f t="shared" si="37"/>
        <v>2.460241182666862</v>
      </c>
      <c r="M383" s="92">
        <f t="shared" si="38"/>
        <v>3.5121166305825264</v>
      </c>
      <c r="N383" s="92">
        <f t="shared" si="39"/>
        <v>4.4703599477644183</v>
      </c>
      <c r="O383" s="92">
        <f t="shared" si="40"/>
        <v>5.4675480874927578</v>
      </c>
      <c r="P383" s="1">
        <f t="shared" si="41"/>
        <v>63.00000000000054</v>
      </c>
      <c r="Q383" s="92">
        <f t="shared" si="35"/>
        <v>5.8730158730157367</v>
      </c>
    </row>
    <row r="384" spans="11:17" x14ac:dyDescent="0.2">
      <c r="K384" s="92">
        <f t="shared" si="36"/>
        <v>1.0343765334209916</v>
      </c>
      <c r="L384" s="92">
        <f t="shared" si="37"/>
        <v>2.4694587170306783</v>
      </c>
      <c r="M384" s="92">
        <f t="shared" si="38"/>
        <v>3.5231253290064992</v>
      </c>
      <c r="N384" s="92">
        <f t="shared" si="39"/>
        <v>4.4826954252730253</v>
      </c>
      <c r="O384" s="92">
        <f t="shared" si="40"/>
        <v>5.4810489993323097</v>
      </c>
      <c r="P384" s="1">
        <f t="shared" si="41"/>
        <v>63.100000000000541</v>
      </c>
      <c r="Q384" s="92">
        <f t="shared" si="35"/>
        <v>5.8478605388271223</v>
      </c>
    </row>
    <row r="385" spans="11:17" x14ac:dyDescent="0.2">
      <c r="K385" s="92">
        <f t="shared" si="36"/>
        <v>1.0401532445075037</v>
      </c>
      <c r="L385" s="92">
        <f t="shared" si="37"/>
        <v>2.4786850280521673</v>
      </c>
      <c r="M385" s="92">
        <f t="shared" si="38"/>
        <v>3.5341386308741995</v>
      </c>
      <c r="N385" s="92">
        <f t="shared" si="39"/>
        <v>4.4950317335555159</v>
      </c>
      <c r="O385" s="92">
        <f t="shared" si="40"/>
        <v>5.4945469760661227</v>
      </c>
      <c r="P385" s="1">
        <f t="shared" si="41"/>
        <v>63.200000000000543</v>
      </c>
      <c r="Q385" s="92">
        <f t="shared" si="35"/>
        <v>5.8227848101264463</v>
      </c>
    </row>
    <row r="386" spans="11:17" x14ac:dyDescent="0.2">
      <c r="K386" s="92">
        <f t="shared" si="36"/>
        <v>1.0459434676035533</v>
      </c>
      <c r="L386" s="92">
        <f t="shared" si="37"/>
        <v>2.4879201001624422</v>
      </c>
      <c r="M386" s="92">
        <f t="shared" si="38"/>
        <v>3.5451565173692603</v>
      </c>
      <c r="N386" s="92">
        <f t="shared" si="39"/>
        <v>4.5073688548424933</v>
      </c>
      <c r="O386" s="92">
        <f t="shared" si="40"/>
        <v>5.5080420036896429</v>
      </c>
      <c r="P386" s="1">
        <f t="shared" si="41"/>
        <v>63.300000000000544</v>
      </c>
      <c r="Q386" s="92">
        <f t="shared" si="35"/>
        <v>5.7977883096365144</v>
      </c>
    </row>
    <row r="387" spans="11:17" x14ac:dyDescent="0.2">
      <c r="K387" s="92">
        <f t="shared" si="36"/>
        <v>1.0517472034385782</v>
      </c>
      <c r="L387" s="92">
        <f t="shared" si="37"/>
        <v>2.4971639179146496</v>
      </c>
      <c r="M387" s="92">
        <f t="shared" si="38"/>
        <v>3.5561789697943267</v>
      </c>
      <c r="N387" s="92">
        <f t="shared" si="39"/>
        <v>4.519706771483067</v>
      </c>
      <c r="O387" s="92">
        <f t="shared" si="40"/>
        <v>5.5215340683127794</v>
      </c>
      <c r="P387" s="1">
        <f t="shared" si="41"/>
        <v>63.400000000000546</v>
      </c>
      <c r="Q387" s="92">
        <f t="shared" ref="Q387:Q450" si="42">IF(P387&gt;0,1000/P387-10,1000)</f>
        <v>5.7728706624604325</v>
      </c>
    </row>
    <row r="388" spans="11:17" x14ac:dyDescent="0.2">
      <c r="K388" s="92">
        <f t="shared" ref="K388:K451" si="43">IF(D$5&gt;0.2*($Q388),(D$5-0.2*($Q388))^2/(D$5+0.8*($Q388)),0)</f>
        <v>1.0575644529130794</v>
      </c>
      <c r="L388" s="92">
        <f t="shared" ref="L388:L451" si="44">IF(E$5&gt;0.2*($Q388),(E$5-0.2*($Q388))^2/(E$5+0.8*($Q388)),0)</f>
        <v>2.5064164659830404</v>
      </c>
      <c r="M388" s="92">
        <f t="shared" ref="M388:M451" si="45">IF(F$5&gt;0.2*($Q388),(F$5-0.2*($Q388))^2/(F$5+0.8*($Q388)),0)</f>
        <v>3.5672059695701344</v>
      </c>
      <c r="N388" s="92">
        <f t="shared" ref="N388:N451" si="46">IF(G$5&gt;0.2*($Q388),(G$5-0.2*($Q388))^2/(G$5+0.8*($Q388)),0)</f>
        <v>4.5320454659439227</v>
      </c>
      <c r="O388" s="92">
        <f t="shared" ref="O388:O451" si="47">IF(H$5&gt;0.2*($Q388),(H$5-0.2*($Q388))^2/(H$5+0.8*($Q388)),0)</f>
        <v>5.5350231561589736</v>
      </c>
      <c r="P388" s="1">
        <f t="shared" ref="P388:P451" si="48">P387+0.1</f>
        <v>63.500000000000547</v>
      </c>
      <c r="Q388" s="92">
        <f t="shared" si="42"/>
        <v>5.7480314960628558</v>
      </c>
    </row>
    <row r="389" spans="11:17" x14ac:dyDescent="0.2">
      <c r="K389" s="92">
        <f t="shared" si="43"/>
        <v>1.0633952170978667</v>
      </c>
      <c r="L389" s="92">
        <f t="shared" si="44"/>
        <v>2.515677729162034</v>
      </c>
      <c r="M389" s="92">
        <f t="shared" si="45"/>
        <v>3.5782374982345679</v>
      </c>
      <c r="N389" s="92">
        <f t="shared" si="46"/>
        <v>4.5443849208083851</v>
      </c>
      <c r="O389" s="92">
        <f t="shared" si="47"/>
        <v>5.5485092535642728</v>
      </c>
      <c r="P389" s="1">
        <f t="shared" si="48"/>
        <v>63.600000000000549</v>
      </c>
      <c r="Q389" s="92">
        <f t="shared" si="42"/>
        <v>5.7232704402514365</v>
      </c>
    </row>
    <row r="390" spans="11:17" x14ac:dyDescent="0.2">
      <c r="K390" s="92">
        <f t="shared" si="43"/>
        <v>1.0692394972333226</v>
      </c>
      <c r="L390" s="92">
        <f t="shared" si="44"/>
        <v>2.5249476923653136</v>
      </c>
      <c r="M390" s="92">
        <f t="shared" si="45"/>
        <v>3.5892735374417466</v>
      </c>
      <c r="N390" s="92">
        <f t="shared" si="46"/>
        <v>4.5567251187755016</v>
      </c>
      <c r="O390" s="92">
        <f t="shared" si="47"/>
        <v>5.5619923469764201</v>
      </c>
      <c r="P390" s="1">
        <f t="shared" si="48"/>
        <v>63.70000000000055</v>
      </c>
      <c r="Q390" s="92">
        <f t="shared" si="42"/>
        <v>5.6985871271584205</v>
      </c>
    </row>
    <row r="391" spans="11:17" x14ac:dyDescent="0.2">
      <c r="K391" s="92">
        <f t="shared" si="43"/>
        <v>1.0750972947286768</v>
      </c>
      <c r="L391" s="92">
        <f t="shared" si="44"/>
        <v>2.5342263406249121</v>
      </c>
      <c r="M391" s="92">
        <f t="shared" si="45"/>
        <v>3.6003140689611177</v>
      </c>
      <c r="N391" s="92">
        <f t="shared" si="46"/>
        <v>4.5690660426591361</v>
      </c>
      <c r="O391" s="92">
        <f t="shared" si="47"/>
        <v>5.5754724229539452</v>
      </c>
      <c r="P391" s="1">
        <f t="shared" si="48"/>
        <v>63.800000000000551</v>
      </c>
      <c r="Q391" s="92">
        <f t="shared" si="42"/>
        <v>5.6739811912224347</v>
      </c>
    </row>
    <row r="392" spans="11:17" x14ac:dyDescent="0.2">
      <c r="K392" s="92">
        <f t="shared" si="43"/>
        <v>1.0809686111612786</v>
      </c>
      <c r="L392" s="92">
        <f t="shared" si="44"/>
        <v>2.543513659090316</v>
      </c>
      <c r="M392" s="92">
        <f t="shared" si="45"/>
        <v>3.6113590746765465</v>
      </c>
      <c r="N392" s="92">
        <f t="shared" si="46"/>
        <v>4.5814076753870605</v>
      </c>
      <c r="O392" s="92">
        <f t="shared" si="47"/>
        <v>5.588949468165274</v>
      </c>
      <c r="P392" s="1">
        <f t="shared" si="48"/>
        <v>63.900000000000553</v>
      </c>
      <c r="Q392" s="92">
        <f t="shared" si="42"/>
        <v>5.6494522691704443</v>
      </c>
    </row>
    <row r="393" spans="11:17" x14ac:dyDescent="0.2">
      <c r="K393" s="92">
        <f t="shared" si="43"/>
        <v>1.0868534482758945</v>
      </c>
      <c r="L393" s="92">
        <f t="shared" si="44"/>
        <v>2.5528096330275747</v>
      </c>
      <c r="M393" s="92">
        <f t="shared" si="45"/>
        <v>3.6224085365854264</v>
      </c>
      <c r="N393" s="92">
        <f t="shared" si="46"/>
        <v>4.5937500000000675</v>
      </c>
      <c r="O393" s="92">
        <f t="shared" si="47"/>
        <v>5.6024234693878281</v>
      </c>
      <c r="P393" s="1">
        <f t="shared" si="48"/>
        <v>64.000000000000554</v>
      </c>
      <c r="Q393" s="92">
        <f t="shared" si="42"/>
        <v>5.624999999999865</v>
      </c>
    </row>
    <row r="394" spans="11:17" x14ac:dyDescent="0.2">
      <c r="K394" s="92">
        <f t="shared" si="43"/>
        <v>1.0927518079840013</v>
      </c>
      <c r="L394" s="92">
        <f t="shared" si="44"/>
        <v>2.5621142478184153</v>
      </c>
      <c r="M394" s="92">
        <f t="shared" si="45"/>
        <v>3.6334624367977937</v>
      </c>
      <c r="N394" s="92">
        <f t="shared" si="46"/>
        <v>4.6060929996510804</v>
      </c>
      <c r="O394" s="92">
        <f t="shared" si="47"/>
        <v>5.6158944135071618</v>
      </c>
      <c r="P394" s="1">
        <f t="shared" si="48"/>
        <v>64.100000000000549</v>
      </c>
      <c r="Q394" s="92">
        <f t="shared" si="42"/>
        <v>5.6006240249608652</v>
      </c>
    </row>
    <row r="395" spans="11:17" x14ac:dyDescent="0.2">
      <c r="K395" s="92">
        <f t="shared" si="43"/>
        <v>1.0986636923630955</v>
      </c>
      <c r="L395" s="92">
        <f t="shared" si="44"/>
        <v>2.5714274889593756</v>
      </c>
      <c r="M395" s="92">
        <f t="shared" si="45"/>
        <v>3.6445207575354499</v>
      </c>
      <c r="N395" s="92">
        <f t="shared" si="46"/>
        <v>4.6184366576042759</v>
      </c>
      <c r="O395" s="92">
        <f t="shared" si="47"/>
        <v>5.6293622875160709</v>
      </c>
      <c r="P395" s="1">
        <f t="shared" si="48"/>
        <v>64.200000000000543</v>
      </c>
      <c r="Q395" s="92">
        <f t="shared" si="42"/>
        <v>5.5763239875388084</v>
      </c>
    </row>
    <row r="396" spans="11:17" x14ac:dyDescent="0.2">
      <c r="K396" s="92">
        <f t="shared" si="43"/>
        <v>1.1045891036560096</v>
      </c>
      <c r="L396" s="92">
        <f t="shared" si="44"/>
        <v>2.5807493420609302</v>
      </c>
      <c r="M396" s="92">
        <f t="shared" si="45"/>
        <v>3.6555834811310914</v>
      </c>
      <c r="N396" s="92">
        <f t="shared" si="46"/>
        <v>4.6307809572342213</v>
      </c>
      <c r="O396" s="92">
        <f t="shared" si="47"/>
        <v>5.6428270785137435</v>
      </c>
      <c r="P396" s="1">
        <f t="shared" si="48"/>
        <v>64.300000000000537</v>
      </c>
      <c r="Q396" s="92">
        <f t="shared" si="42"/>
        <v>5.5520995334368841</v>
      </c>
    </row>
    <row r="397" spans="11:17" x14ac:dyDescent="0.2">
      <c r="K397" s="92">
        <f t="shared" si="43"/>
        <v>1.1105280442702381</v>
      </c>
      <c r="L397" s="92">
        <f t="shared" si="44"/>
        <v>2.5900797928466406</v>
      </c>
      <c r="M397" s="92">
        <f t="shared" si="45"/>
        <v>3.6666505900274498</v>
      </c>
      <c r="N397" s="92">
        <f t="shared" si="46"/>
        <v>4.6431258820250081</v>
      </c>
      <c r="O397" s="92">
        <f t="shared" si="47"/>
        <v>5.6562887737048948</v>
      </c>
      <c r="P397" s="1">
        <f t="shared" si="48"/>
        <v>64.400000000000531</v>
      </c>
      <c r="Q397" s="92">
        <f t="shared" si="42"/>
        <v>5.5279503105588788</v>
      </c>
    </row>
    <row r="398" spans="11:17" x14ac:dyDescent="0.2">
      <c r="K398" s="92">
        <f t="shared" si="43"/>
        <v>1.1164805167772707</v>
      </c>
      <c r="L398" s="92">
        <f t="shared" si="44"/>
        <v>2.5994188271523027</v>
      </c>
      <c r="M398" s="92">
        <f t="shared" si="45"/>
        <v>3.6777220667764396</v>
      </c>
      <c r="N398" s="92">
        <f t="shared" si="46"/>
        <v>4.6554714155694006</v>
      </c>
      <c r="O398" s="92">
        <f t="shared" si="47"/>
        <v>5.6697473603989339</v>
      </c>
      <c r="P398" s="1">
        <f t="shared" si="48"/>
        <v>64.500000000000526</v>
      </c>
      <c r="Q398" s="92">
        <f t="shared" si="42"/>
        <v>5.5038759689921211</v>
      </c>
    </row>
    <row r="399" spans="11:17" x14ac:dyDescent="0.2">
      <c r="K399" s="92">
        <f t="shared" si="43"/>
        <v>1.1224465239119341</v>
      </c>
      <c r="L399" s="92">
        <f t="shared" si="44"/>
        <v>2.6087664309251011</v>
      </c>
      <c r="M399" s="92">
        <f t="shared" si="45"/>
        <v>3.6887978940383106</v>
      </c>
      <c r="N399" s="92">
        <f t="shared" si="46"/>
        <v>4.667817541567989</v>
      </c>
      <c r="O399" s="92">
        <f t="shared" si="47"/>
        <v>5.6832028260090999</v>
      </c>
      <c r="P399" s="1">
        <f t="shared" si="48"/>
        <v>64.60000000000052</v>
      </c>
      <c r="Q399" s="92">
        <f t="shared" si="42"/>
        <v>5.4798761609905871</v>
      </c>
    </row>
    <row r="400" spans="11:17" x14ac:dyDescent="0.2">
      <c r="K400" s="92">
        <f t="shared" si="43"/>
        <v>1.1284260685717471</v>
      </c>
      <c r="L400" s="92">
        <f t="shared" si="44"/>
        <v>2.618122590222784</v>
      </c>
      <c r="M400" s="92">
        <f t="shared" si="45"/>
        <v>3.6998780545808141</v>
      </c>
      <c r="N400" s="92">
        <f t="shared" si="46"/>
        <v>4.6801642438283633</v>
      </c>
      <c r="O400" s="92">
        <f t="shared" si="47"/>
        <v>5.6966551580516542</v>
      </c>
      <c r="P400" s="1">
        <f t="shared" si="48"/>
        <v>64.700000000000514</v>
      </c>
      <c r="Q400" s="92">
        <f t="shared" si="42"/>
        <v>5.4559505409581455</v>
      </c>
    </row>
    <row r="401" spans="11:17" x14ac:dyDescent="0.2">
      <c r="K401" s="92">
        <f t="shared" si="43"/>
        <v>1.134419153816276</v>
      </c>
      <c r="L401" s="92">
        <f t="shared" si="44"/>
        <v>2.6274872912128293</v>
      </c>
      <c r="M401" s="92">
        <f t="shared" si="45"/>
        <v>3.7109625312783701</v>
      </c>
      <c r="N401" s="92">
        <f t="shared" si="46"/>
        <v>4.6925115062642675</v>
      </c>
      <c r="O401" s="92">
        <f t="shared" si="47"/>
        <v>5.710104344145039</v>
      </c>
      <c r="P401" s="1">
        <f t="shared" si="48"/>
        <v>64.800000000000509</v>
      </c>
      <c r="Q401" s="92">
        <f t="shared" si="42"/>
        <v>5.4320987654319772</v>
      </c>
    </row>
    <row r="402" spans="11:17" x14ac:dyDescent="0.2">
      <c r="K402" s="92">
        <f t="shared" si="43"/>
        <v>1.1404257828665054</v>
      </c>
      <c r="L402" s="92">
        <f t="shared" si="44"/>
        <v>2.6368605201716311</v>
      </c>
      <c r="M402" s="92">
        <f t="shared" si="45"/>
        <v>3.7220513071112471</v>
      </c>
      <c r="N402" s="92">
        <f t="shared" si="46"/>
        <v>4.7048593128947891</v>
      </c>
      <c r="O402" s="92">
        <f t="shared" si="47"/>
        <v>5.723550372009071</v>
      </c>
      <c r="P402" s="1">
        <f t="shared" si="48"/>
        <v>64.900000000000503</v>
      </c>
      <c r="Q402" s="92">
        <f t="shared" si="42"/>
        <v>5.408320493066137</v>
      </c>
    </row>
    <row r="403" spans="11:17" x14ac:dyDescent="0.2">
      <c r="K403" s="92">
        <f t="shared" si="43"/>
        <v>1.1464459591042171</v>
      </c>
      <c r="L403" s="92">
        <f t="shared" si="44"/>
        <v>2.64624226348369</v>
      </c>
      <c r="M403" s="92">
        <f t="shared" si="45"/>
        <v>3.7331443651647502</v>
      </c>
      <c r="N403" s="92">
        <f t="shared" si="46"/>
        <v>4.717207647843547</v>
      </c>
      <c r="O403" s="92">
        <f t="shared" si="47"/>
        <v>5.736993229464133</v>
      </c>
      <c r="P403" s="1">
        <f t="shared" si="48"/>
        <v>65.000000000000497</v>
      </c>
      <c r="Q403" s="92">
        <f t="shared" si="42"/>
        <v>5.384615384615266</v>
      </c>
    </row>
    <row r="404" spans="11:17" x14ac:dyDescent="0.2">
      <c r="K404" s="92">
        <f t="shared" si="43"/>
        <v>1.1524796860713684</v>
      </c>
      <c r="L404" s="92">
        <f t="shared" si="44"/>
        <v>2.6556325076408021</v>
      </c>
      <c r="M404" s="92">
        <f t="shared" si="45"/>
        <v>3.7442416886284096</v>
      </c>
      <c r="N404" s="92">
        <f t="shared" si="46"/>
        <v>4.7295564953378744</v>
      </c>
      <c r="O404" s="92">
        <f t="shared" si="47"/>
        <v>5.7504329044303599</v>
      </c>
      <c r="P404" s="1">
        <f t="shared" si="48"/>
        <v>65.100000000000492</v>
      </c>
      <c r="Q404" s="92">
        <f t="shared" si="42"/>
        <v>5.3609831029184711</v>
      </c>
    </row>
    <row r="405" spans="11:17" x14ac:dyDescent="0.2">
      <c r="K405" s="92">
        <f t="shared" si="43"/>
        <v>1.1585269674694951</v>
      </c>
      <c r="L405" s="92">
        <f t="shared" si="44"/>
        <v>2.6650312392412743</v>
      </c>
      <c r="M405" s="92">
        <f t="shared" si="45"/>
        <v>3.7553432607951862</v>
      </c>
      <c r="N405" s="92">
        <f t="shared" si="46"/>
        <v>4.741905839708032</v>
      </c>
      <c r="O405" s="92">
        <f t="shared" si="47"/>
        <v>5.7638693849268616</v>
      </c>
      <c r="P405" s="1">
        <f t="shared" si="48"/>
        <v>65.200000000000486</v>
      </c>
      <c r="Q405" s="92">
        <f t="shared" si="42"/>
        <v>5.3374233128833204</v>
      </c>
    </row>
    <row r="406" spans="11:17" x14ac:dyDescent="0.2">
      <c r="K406" s="92">
        <f t="shared" si="43"/>
        <v>1.1645878071591009</v>
      </c>
      <c r="L406" s="92">
        <f t="shared" si="44"/>
        <v>2.6744384449891254</v>
      </c>
      <c r="M406" s="92">
        <f t="shared" si="45"/>
        <v>3.7664490650606739</v>
      </c>
      <c r="N406" s="92">
        <f t="shared" si="46"/>
        <v>4.7542556653864043</v>
      </c>
      <c r="O406" s="92">
        <f t="shared" si="47"/>
        <v>5.7773026590709193</v>
      </c>
      <c r="P406" s="1">
        <f t="shared" si="48"/>
        <v>65.30000000000048</v>
      </c>
      <c r="Q406" s="92">
        <f t="shared" si="42"/>
        <v>5.313935681470026</v>
      </c>
    </row>
    <row r="407" spans="11:17" x14ac:dyDescent="0.2">
      <c r="K407" s="92">
        <f t="shared" si="43"/>
        <v>1.1706622091590804</v>
      </c>
      <c r="L407" s="92">
        <f t="shared" si="44"/>
        <v>2.6838541116933174</v>
      </c>
      <c r="M407" s="92">
        <f t="shared" si="45"/>
        <v>3.7775590849223244</v>
      </c>
      <c r="N407" s="92">
        <f t="shared" si="46"/>
        <v>4.7666059569067301</v>
      </c>
      <c r="O407" s="92">
        <f t="shared" si="47"/>
        <v>5.7907327150772288</v>
      </c>
      <c r="P407" s="1">
        <f t="shared" si="48"/>
        <v>65.400000000000475</v>
      </c>
      <c r="Q407" s="92">
        <f t="shared" si="42"/>
        <v>5.2905198776757292</v>
      </c>
    </row>
    <row r="408" spans="11:17" x14ac:dyDescent="0.2">
      <c r="K408" s="92">
        <f t="shared" si="43"/>
        <v>1.1767501776461242</v>
      </c>
      <c r="L408" s="92">
        <f t="shared" si="44"/>
        <v>2.693278226266965</v>
      </c>
      <c r="M408" s="92">
        <f t="shared" si="45"/>
        <v>3.7886733039786558</v>
      </c>
      <c r="N408" s="92">
        <f t="shared" si="46"/>
        <v>4.7789566989033077</v>
      </c>
      <c r="O408" s="92">
        <f t="shared" si="47"/>
        <v>5.8041595412570928</v>
      </c>
      <c r="P408" s="1">
        <f t="shared" si="48"/>
        <v>65.500000000000469</v>
      </c>
      <c r="Q408" s="92">
        <f t="shared" si="42"/>
        <v>5.2671755725189744</v>
      </c>
    </row>
    <row r="409" spans="11:17" x14ac:dyDescent="0.2">
      <c r="K409" s="92">
        <f t="shared" si="43"/>
        <v>1.182851716954153</v>
      </c>
      <c r="L409" s="92">
        <f t="shared" si="44"/>
        <v>2.7027107757265858</v>
      </c>
      <c r="M409" s="92">
        <f t="shared" si="45"/>
        <v>3.7997917059284969</v>
      </c>
      <c r="N409" s="92">
        <f t="shared" si="46"/>
        <v>4.791307876110241</v>
      </c>
      <c r="O409" s="92">
        <f t="shared" si="47"/>
        <v>5.8175831260176984</v>
      </c>
      <c r="P409" s="1">
        <f t="shared" si="48"/>
        <v>65.600000000000463</v>
      </c>
      <c r="Q409" s="92">
        <f t="shared" si="42"/>
        <v>5.2439024390242821</v>
      </c>
    </row>
    <row r="410" spans="11:17" x14ac:dyDescent="0.2">
      <c r="K410" s="92">
        <f t="shared" si="43"/>
        <v>1.1889668315737465</v>
      </c>
      <c r="L410" s="92">
        <f t="shared" si="44"/>
        <v>2.7121517471913283</v>
      </c>
      <c r="M410" s="92">
        <f t="shared" si="45"/>
        <v>3.8109142745702158</v>
      </c>
      <c r="N410" s="92">
        <f t="shared" si="46"/>
        <v>4.8036594733606668</v>
      </c>
      <c r="O410" s="92">
        <f t="shared" si="47"/>
        <v>5.8310034578613257</v>
      </c>
      <c r="P410" s="1">
        <f t="shared" si="48"/>
        <v>65.700000000000458</v>
      </c>
      <c r="Q410" s="92">
        <f t="shared" si="42"/>
        <v>5.220700152206895</v>
      </c>
    </row>
    <row r="411" spans="11:17" x14ac:dyDescent="0.2">
      <c r="K411" s="92">
        <f t="shared" si="43"/>
        <v>1.1950955261515839</v>
      </c>
      <c r="L411" s="92">
        <f t="shared" si="44"/>
        <v>2.7216011278822259</v>
      </c>
      <c r="M411" s="92">
        <f t="shared" si="45"/>
        <v>3.8220409938009619</v>
      </c>
      <c r="N411" s="92">
        <f t="shared" si="46"/>
        <v>4.8160114755859995</v>
      </c>
      <c r="O411" s="92">
        <f t="shared" si="47"/>
        <v>5.8444205253846127</v>
      </c>
      <c r="P411" s="1">
        <f t="shared" si="48"/>
        <v>65.800000000000452</v>
      </c>
      <c r="Q411" s="92">
        <f t="shared" si="42"/>
        <v>5.197568389057647</v>
      </c>
    </row>
    <row r="412" spans="11:17" x14ac:dyDescent="0.2">
      <c r="K412" s="92">
        <f t="shared" si="43"/>
        <v>1.2012378054898976</v>
      </c>
      <c r="L412" s="92">
        <f t="shared" si="44"/>
        <v>2.7310589051214471</v>
      </c>
      <c r="M412" s="92">
        <f t="shared" si="45"/>
        <v>3.8331718476159242</v>
      </c>
      <c r="N412" s="92">
        <f t="shared" si="46"/>
        <v>4.8283638678151863</v>
      </c>
      <c r="O412" s="92">
        <f t="shared" si="47"/>
        <v>5.8578343172778036</v>
      </c>
      <c r="P412" s="1">
        <f t="shared" si="48"/>
        <v>65.900000000000446</v>
      </c>
      <c r="Q412" s="92">
        <f t="shared" si="42"/>
        <v>5.1745068285279707</v>
      </c>
    </row>
    <row r="413" spans="11:17" x14ac:dyDescent="0.2">
      <c r="K413" s="92">
        <f t="shared" si="43"/>
        <v>1.2073936745459228</v>
      </c>
      <c r="L413" s="92">
        <f t="shared" si="44"/>
        <v>2.7405250663315597</v>
      </c>
      <c r="M413" s="92">
        <f t="shared" si="45"/>
        <v>3.8443068201075801</v>
      </c>
      <c r="N413" s="92">
        <f t="shared" si="46"/>
        <v>4.8407166351739646</v>
      </c>
      <c r="O413" s="92">
        <f t="shared" si="47"/>
        <v>5.8712448223240168</v>
      </c>
      <c r="P413" s="1">
        <f t="shared" si="48"/>
        <v>66.000000000000441</v>
      </c>
      <c r="Q413" s="92">
        <f t="shared" si="42"/>
        <v>5.151515151515051</v>
      </c>
    </row>
    <row r="414" spans="11:17" x14ac:dyDescent="0.2">
      <c r="K414" s="92">
        <f t="shared" si="43"/>
        <v>1.2135631384313668</v>
      </c>
      <c r="L414" s="92">
        <f t="shared" si="44"/>
        <v>2.7499995990347963</v>
      </c>
      <c r="M414" s="92">
        <f t="shared" si="45"/>
        <v>3.8554458954649657</v>
      </c>
      <c r="N414" s="92">
        <f t="shared" si="46"/>
        <v>4.8530697628841182</v>
      </c>
      <c r="O414" s="92">
        <f t="shared" si="47"/>
        <v>5.8846520293985138</v>
      </c>
      <c r="P414" s="1">
        <f t="shared" si="48"/>
        <v>66.100000000000435</v>
      </c>
      <c r="Q414" s="92">
        <f t="shared" si="42"/>
        <v>5.1285930408471021</v>
      </c>
    </row>
    <row r="415" spans="11:17" x14ac:dyDescent="0.2">
      <c r="K415" s="92">
        <f t="shared" si="43"/>
        <v>1.2197462024118775</v>
      </c>
      <c r="L415" s="92">
        <f t="shared" si="44"/>
        <v>2.7594824908523279</v>
      </c>
      <c r="M415" s="92">
        <f t="shared" si="45"/>
        <v>3.8665890579729436</v>
      </c>
      <c r="N415" s="92">
        <f t="shared" si="46"/>
        <v>4.8654232362627594</v>
      </c>
      <c r="O415" s="92">
        <f t="shared" si="47"/>
        <v>5.8980559274679667</v>
      </c>
      <c r="P415" s="1">
        <f t="shared" si="48"/>
        <v>66.200000000000429</v>
      </c>
      <c r="Q415" s="92">
        <f t="shared" si="42"/>
        <v>5.1057401812687839</v>
      </c>
    </row>
    <row r="416" spans="11:17" x14ac:dyDescent="0.2">
      <c r="K416" s="92">
        <f t="shared" si="43"/>
        <v>1.2259428719065215</v>
      </c>
      <c r="L416" s="92">
        <f t="shared" si="44"/>
        <v>2.7689737295035481</v>
      </c>
      <c r="M416" s="92">
        <f t="shared" si="45"/>
        <v>3.8777362920114786</v>
      </c>
      <c r="N416" s="92">
        <f t="shared" si="46"/>
        <v>4.8777770407215968</v>
      </c>
      <c r="O416" s="92">
        <f t="shared" si="47"/>
        <v>5.911456505589757</v>
      </c>
      <c r="P416" s="1">
        <f t="shared" si="48"/>
        <v>66.300000000000423</v>
      </c>
      <c r="Q416" s="92">
        <f t="shared" si="42"/>
        <v>5.0829562594267514</v>
      </c>
    </row>
    <row r="417" spans="11:17" x14ac:dyDescent="0.2">
      <c r="K417" s="92">
        <f t="shared" si="43"/>
        <v>1.2321531524872755</v>
      </c>
      <c r="L417" s="92">
        <f t="shared" si="44"/>
        <v>2.7784733028053576</v>
      </c>
      <c r="M417" s="92">
        <f t="shared" si="45"/>
        <v>3.8888875820549282</v>
      </c>
      <c r="N417" s="92">
        <f t="shared" si="46"/>
        <v>4.89013116176623</v>
      </c>
      <c r="O417" s="92">
        <f t="shared" si="47"/>
        <v>5.9248537529112442</v>
      </c>
      <c r="P417" s="1">
        <f t="shared" si="48"/>
        <v>66.400000000000418</v>
      </c>
      <c r="Q417" s="92">
        <f t="shared" si="42"/>
        <v>5.0602409638553265</v>
      </c>
    </row>
    <row r="418" spans="11:17" x14ac:dyDescent="0.2">
      <c r="K418" s="92">
        <f t="shared" si="43"/>
        <v>1.2383770498785127</v>
      </c>
      <c r="L418" s="92">
        <f t="shared" si="44"/>
        <v>2.7879811986714587</v>
      </c>
      <c r="M418" s="92">
        <f t="shared" si="45"/>
        <v>3.9000429126713252</v>
      </c>
      <c r="N418" s="92">
        <f t="shared" si="46"/>
        <v>4.9024855849954303</v>
      </c>
      <c r="O418" s="92">
        <f t="shared" si="47"/>
        <v>5.9382476586690771</v>
      </c>
      <c r="P418" s="1">
        <f t="shared" si="48"/>
        <v>66.500000000000412</v>
      </c>
      <c r="Q418" s="92">
        <f t="shared" si="42"/>
        <v>5.0375939849623137</v>
      </c>
    </row>
    <row r="419" spans="11:17" x14ac:dyDescent="0.2">
      <c r="K419" s="92">
        <f t="shared" si="43"/>
        <v>1.2446145699565101</v>
      </c>
      <c r="L419" s="92">
        <f t="shared" si="44"/>
        <v>2.7974974051116579</v>
      </c>
      <c r="M419" s="92">
        <f t="shared" si="45"/>
        <v>3.9112022685216812</v>
      </c>
      <c r="N419" s="92">
        <f t="shared" si="46"/>
        <v>4.9148402961004436</v>
      </c>
      <c r="O419" s="92">
        <f t="shared" si="47"/>
        <v>5.9516382121884925</v>
      </c>
      <c r="P419" s="1">
        <f t="shared" si="48"/>
        <v>66.600000000000406</v>
      </c>
      <c r="Q419" s="92">
        <f t="shared" si="42"/>
        <v>5.0150150150149226</v>
      </c>
    </row>
    <row r="420" spans="11:17" x14ac:dyDescent="0.2">
      <c r="K420" s="92">
        <f t="shared" si="43"/>
        <v>1.25086571874895</v>
      </c>
      <c r="L420" s="92">
        <f t="shared" si="44"/>
        <v>2.8070219102311684</v>
      </c>
      <c r="M420" s="92">
        <f t="shared" si="45"/>
        <v>3.9223656343592816</v>
      </c>
      <c r="N420" s="92">
        <f t="shared" si="46"/>
        <v>4.9271952808642903</v>
      </c>
      <c r="O420" s="92">
        <f t="shared" si="47"/>
        <v>5.965025402882616</v>
      </c>
      <c r="P420" s="1">
        <f t="shared" si="48"/>
        <v>66.700000000000401</v>
      </c>
      <c r="Q420" s="92">
        <f t="shared" si="42"/>
        <v>4.9925037481258467</v>
      </c>
    </row>
    <row r="421" spans="11:17" x14ac:dyDescent="0.2">
      <c r="K421" s="92">
        <f t="shared" si="43"/>
        <v>1.2571305024344412</v>
      </c>
      <c r="L421" s="92">
        <f t="shared" si="44"/>
        <v>2.8165547022299271</v>
      </c>
      <c r="M421" s="92">
        <f t="shared" si="45"/>
        <v>3.9335329950290032</v>
      </c>
      <c r="N421" s="92">
        <f t="shared" si="46"/>
        <v>4.9395505251610796</v>
      </c>
      <c r="O421" s="92">
        <f t="shared" si="47"/>
        <v>5.9784092202517849</v>
      </c>
      <c r="P421" s="1">
        <f t="shared" si="48"/>
        <v>66.800000000000395</v>
      </c>
      <c r="Q421" s="92">
        <f t="shared" si="42"/>
        <v>4.9700598802394325</v>
      </c>
    </row>
    <row r="422" spans="11:17" x14ac:dyDescent="0.2">
      <c r="K422" s="92">
        <f t="shared" si="43"/>
        <v>1.263408927342037</v>
      </c>
      <c r="L422" s="92">
        <f t="shared" si="44"/>
        <v>2.8260957694019129</v>
      </c>
      <c r="M422" s="92">
        <f t="shared" si="45"/>
        <v>3.9447043354666258</v>
      </c>
      <c r="N422" s="92">
        <f t="shared" si="46"/>
        <v>4.951906014955318</v>
      </c>
      <c r="O422" s="92">
        <f t="shared" si="47"/>
        <v>5.991789653882865</v>
      </c>
      <c r="P422" s="1">
        <f t="shared" si="48"/>
        <v>66.900000000000389</v>
      </c>
      <c r="Q422" s="92">
        <f t="shared" si="42"/>
        <v>4.9476831091179996</v>
      </c>
    </row>
    <row r="423" spans="11:17" x14ac:dyDescent="0.2">
      <c r="K423" s="92">
        <f t="shared" si="43"/>
        <v>1.2697009999507656</v>
      </c>
      <c r="L423" s="92">
        <f t="shared" si="44"/>
        <v>2.8356451001344682</v>
      </c>
      <c r="M423" s="92">
        <f t="shared" si="45"/>
        <v>3.955879640698154</v>
      </c>
      <c r="N423" s="92">
        <f t="shared" si="46"/>
        <v>4.96426173630124</v>
      </c>
      <c r="O423" s="92">
        <f t="shared" si="47"/>
        <v>6.0051666934485759</v>
      </c>
      <c r="P423" s="1">
        <f t="shared" si="48"/>
        <v>67.000000000000384</v>
      </c>
      <c r="Q423" s="92">
        <f t="shared" si="42"/>
        <v>4.9253731343282734</v>
      </c>
    </row>
    <row r="424" spans="11:17" x14ac:dyDescent="0.2">
      <c r="K424" s="92">
        <f t="shared" si="43"/>
        <v>1.2760067268891668</v>
      </c>
      <c r="L424" s="92">
        <f t="shared" si="44"/>
        <v>2.8452026829076371</v>
      </c>
      <c r="M424" s="92">
        <f t="shared" si="45"/>
        <v>3.9670588958391431</v>
      </c>
      <c r="N424" s="92">
        <f t="shared" si="46"/>
        <v>4.9766176753421298</v>
      </c>
      <c r="O424" s="92">
        <f t="shared" si="47"/>
        <v>6.0185403287068313</v>
      </c>
      <c r="P424" s="1">
        <f t="shared" si="48"/>
        <v>67.100000000000378</v>
      </c>
      <c r="Q424" s="92">
        <f t="shared" si="42"/>
        <v>4.9031296572279341</v>
      </c>
    </row>
    <row r="425" spans="11:17" x14ac:dyDescent="0.2">
      <c r="K425" s="92">
        <f t="shared" si="43"/>
        <v>1.2823261149348346</v>
      </c>
      <c r="L425" s="92">
        <f t="shared" si="44"/>
        <v>2.8547685062934964</v>
      </c>
      <c r="M425" s="92">
        <f t="shared" si="45"/>
        <v>3.9782420860940402</v>
      </c>
      <c r="N425" s="92">
        <f t="shared" si="46"/>
        <v>4.988973818309657</v>
      </c>
      <c r="O425" s="92">
        <f t="shared" si="47"/>
        <v>6.0319105495000649</v>
      </c>
      <c r="P425" s="1">
        <f t="shared" si="48"/>
        <v>67.200000000000372</v>
      </c>
      <c r="Q425" s="92">
        <f t="shared" si="42"/>
        <v>4.8809523809522979</v>
      </c>
    </row>
    <row r="426" spans="11:17" x14ac:dyDescent="0.2">
      <c r="K426" s="92">
        <f t="shared" si="43"/>
        <v>1.2886591710139643</v>
      </c>
      <c r="L426" s="92">
        <f t="shared" si="44"/>
        <v>2.8643425589555003</v>
      </c>
      <c r="M426" s="92">
        <f t="shared" si="45"/>
        <v>3.9894291967555109</v>
      </c>
      <c r="N426" s="92">
        <f t="shared" si="46"/>
        <v>5.0013301515232174</v>
      </c>
      <c r="O426" s="92">
        <f t="shared" si="47"/>
        <v>6.0452773457545863</v>
      </c>
      <c r="P426" s="1">
        <f t="shared" si="48"/>
        <v>67.300000000000367</v>
      </c>
      <c r="Q426" s="92">
        <f t="shared" si="42"/>
        <v>4.8588410104011075</v>
      </c>
    </row>
    <row r="427" spans="11:17" x14ac:dyDescent="0.2">
      <c r="K427" s="92">
        <f t="shared" si="43"/>
        <v>1.2950059022009146</v>
      </c>
      <c r="L427" s="92">
        <f t="shared" si="44"/>
        <v>2.8739248296478341</v>
      </c>
      <c r="M427" s="92">
        <f t="shared" si="45"/>
        <v>4.0006202132037991</v>
      </c>
      <c r="N427" s="92">
        <f t="shared" si="46"/>
        <v>5.0136866613892774</v>
      </c>
      <c r="O427" s="92">
        <f t="shared" si="47"/>
        <v>6.0586407074799276</v>
      </c>
      <c r="P427" s="1">
        <f t="shared" si="48"/>
        <v>67.400000000000361</v>
      </c>
      <c r="Q427" s="92">
        <f t="shared" si="42"/>
        <v>4.8367952522254392</v>
      </c>
    </row>
    <row r="428" spans="11:17" x14ac:dyDescent="0.2">
      <c r="K428" s="92">
        <f t="shared" si="43"/>
        <v>1.3013663157177644</v>
      </c>
      <c r="L428" s="92">
        <f t="shared" si="44"/>
        <v>2.883515307214763</v>
      </c>
      <c r="M428" s="92">
        <f t="shared" si="45"/>
        <v>4.0118151209060686</v>
      </c>
      <c r="N428" s="92">
        <f t="shared" si="46"/>
        <v>5.0260433344007263</v>
      </c>
      <c r="O428" s="92">
        <f t="shared" si="47"/>
        <v>6.072000624768199</v>
      </c>
      <c r="P428" s="1">
        <f t="shared" si="48"/>
        <v>67.500000000000355</v>
      </c>
      <c r="Q428" s="92">
        <f t="shared" si="42"/>
        <v>4.8148148148147367</v>
      </c>
    </row>
    <row r="429" spans="11:17" x14ac:dyDescent="0.2">
      <c r="K429" s="92">
        <f t="shared" si="43"/>
        <v>1.3077404189338875</v>
      </c>
      <c r="L429" s="92">
        <f t="shared" si="44"/>
        <v>2.8931139805899977</v>
      </c>
      <c r="M429" s="92">
        <f t="shared" si="45"/>
        <v>4.0230139054157652</v>
      </c>
      <c r="N429" s="92">
        <f t="shared" si="46"/>
        <v>5.0384001571362367</v>
      </c>
      <c r="O429" s="92">
        <f t="shared" si="47"/>
        <v>6.0853570877934535</v>
      </c>
      <c r="P429" s="1">
        <f t="shared" si="48"/>
        <v>67.60000000000035</v>
      </c>
      <c r="Q429" s="92">
        <f t="shared" si="42"/>
        <v>4.7928994082839473</v>
      </c>
    </row>
    <row r="430" spans="11:17" x14ac:dyDescent="0.2">
      <c r="K430" s="92">
        <f t="shared" si="43"/>
        <v>1.314128219365527</v>
      </c>
      <c r="L430" s="92">
        <f t="shared" si="44"/>
        <v>2.9027208387960584</v>
      </c>
      <c r="M430" s="92">
        <f t="shared" si="45"/>
        <v>4.0342165523719764</v>
      </c>
      <c r="N430" s="92">
        <f t="shared" si="46"/>
        <v>5.0507571162596188</v>
      </c>
      <c r="O430" s="92">
        <f t="shared" si="47"/>
        <v>6.0987100868110504</v>
      </c>
      <c r="P430" s="1">
        <f t="shared" si="48"/>
        <v>67.700000000000344</v>
      </c>
      <c r="Q430" s="92">
        <f t="shared" si="42"/>
        <v>4.7710487444607814</v>
      </c>
    </row>
    <row r="431" spans="11:17" x14ac:dyDescent="0.2">
      <c r="K431" s="92">
        <f t="shared" si="43"/>
        <v>1.3205297246753782</v>
      </c>
      <c r="L431" s="92">
        <f t="shared" si="44"/>
        <v>2.912335870943644</v>
      </c>
      <c r="M431" s="92">
        <f t="shared" si="45"/>
        <v>4.0454230474987991</v>
      </c>
      <c r="N431" s="92">
        <f t="shared" si="46"/>
        <v>5.0631141985191999</v>
      </c>
      <c r="O431" s="92">
        <f t="shared" si="47"/>
        <v>6.1120596121570321</v>
      </c>
      <c r="P431" s="1">
        <f t="shared" si="48"/>
        <v>67.800000000000338</v>
      </c>
      <c r="Q431" s="92">
        <f t="shared" si="42"/>
        <v>4.7492625368730828</v>
      </c>
    </row>
    <row r="432" spans="11:17" x14ac:dyDescent="0.2">
      <c r="K432" s="92">
        <f t="shared" si="43"/>
        <v>1.3269449426721773</v>
      </c>
      <c r="L432" s="92">
        <f t="shared" si="44"/>
        <v>2.9219590662310186</v>
      </c>
      <c r="M432" s="92">
        <f t="shared" si="45"/>
        <v>4.0566333766047196</v>
      </c>
      <c r="N432" s="92">
        <f t="shared" si="46"/>
        <v>5.0754713907471949</v>
      </c>
      <c r="O432" s="92">
        <f t="shared" si="47"/>
        <v>6.1254056542475048</v>
      </c>
      <c r="P432" s="1">
        <f t="shared" si="48"/>
        <v>67.900000000000333</v>
      </c>
      <c r="Q432" s="92">
        <f t="shared" si="42"/>
        <v>4.7275405007363052</v>
      </c>
    </row>
    <row r="433" spans="11:17" x14ac:dyDescent="0.2">
      <c r="K433" s="92">
        <f t="shared" si="43"/>
        <v>1.3333738813102998</v>
      </c>
      <c r="L433" s="92">
        <f t="shared" si="44"/>
        <v>2.9315904139433866</v>
      </c>
      <c r="M433" s="92">
        <f t="shared" si="45"/>
        <v>4.0678475255819881</v>
      </c>
      <c r="N433" s="92">
        <f t="shared" si="46"/>
        <v>5.087828679859081</v>
      </c>
      <c r="O433" s="92">
        <f t="shared" si="47"/>
        <v>6.1387482035780199</v>
      </c>
      <c r="P433" s="1">
        <f t="shared" si="48"/>
        <v>68.000000000000327</v>
      </c>
      <c r="Q433" s="92">
        <f t="shared" si="42"/>
        <v>4.7058823529411065</v>
      </c>
    </row>
    <row r="434" spans="11:17" x14ac:dyDescent="0.2">
      <c r="K434" s="92">
        <f t="shared" si="43"/>
        <v>1.3398165486893607</v>
      </c>
      <c r="L434" s="92">
        <f t="shared" si="44"/>
        <v>2.9412299034522835</v>
      </c>
      <c r="M434" s="92">
        <f t="shared" si="45"/>
        <v>4.0790654804060029</v>
      </c>
      <c r="N434" s="92">
        <f t="shared" si="46"/>
        <v>5.1001860528529885</v>
      </c>
      <c r="O434" s="92">
        <f t="shared" si="47"/>
        <v>6.1520872507229631</v>
      </c>
      <c r="P434" s="1">
        <f t="shared" si="48"/>
        <v>68.100000000000321</v>
      </c>
      <c r="Q434" s="92">
        <f t="shared" si="42"/>
        <v>4.6842878120410472</v>
      </c>
    </row>
    <row r="435" spans="11:17" x14ac:dyDescent="0.2">
      <c r="K435" s="92">
        <f t="shared" si="43"/>
        <v>1.3462729530538236</v>
      </c>
      <c r="L435" s="92">
        <f t="shared" si="44"/>
        <v>2.9508775242149721</v>
      </c>
      <c r="M435" s="92">
        <f t="shared" si="45"/>
        <v>4.0902872271347048</v>
      </c>
      <c r="N435" s="92">
        <f t="shared" si="46"/>
        <v>5.1125434968090904</v>
      </c>
      <c r="O435" s="92">
        <f t="shared" si="47"/>
        <v>6.1654227863349513</v>
      </c>
      <c r="P435" s="1">
        <f t="shared" si="48"/>
        <v>68.200000000000315</v>
      </c>
      <c r="Q435" s="92">
        <f t="shared" si="42"/>
        <v>4.6627565982404011</v>
      </c>
    </row>
    <row r="436" spans="11:17" x14ac:dyDescent="0.2">
      <c r="K436" s="92">
        <f t="shared" si="43"/>
        <v>1.3527431027926144</v>
      </c>
      <c r="L436" s="92">
        <f t="shared" si="44"/>
        <v>2.9605332657738401</v>
      </c>
      <c r="M436" s="92">
        <f t="shared" si="45"/>
        <v>4.1015127519079693</v>
      </c>
      <c r="N436" s="92">
        <f t="shared" si="46"/>
        <v>5.1249009988890002</v>
      </c>
      <c r="O436" s="92">
        <f t="shared" si="47"/>
        <v>6.1787548011442386</v>
      </c>
      <c r="P436" s="1">
        <f t="shared" si="48"/>
        <v>68.30000000000031</v>
      </c>
      <c r="Q436" s="92">
        <f t="shared" si="42"/>
        <v>4.641288433382071</v>
      </c>
    </row>
    <row r="437" spans="11:17" x14ac:dyDescent="0.2">
      <c r="K437" s="92">
        <f t="shared" si="43"/>
        <v>1.3592270064387455</v>
      </c>
      <c r="L437" s="92">
        <f t="shared" si="44"/>
        <v>2.9701971177558031</v>
      </c>
      <c r="M437" s="92">
        <f t="shared" si="45"/>
        <v>4.112742040947011</v>
      </c>
      <c r="N437" s="92">
        <f t="shared" si="46"/>
        <v>5.1372585463351683</v>
      </c>
      <c r="O437" s="92">
        <f t="shared" si="47"/>
        <v>6.1920832859581107</v>
      </c>
      <c r="P437" s="1">
        <f t="shared" si="48"/>
        <v>68.400000000000304</v>
      </c>
      <c r="Q437" s="92">
        <f t="shared" si="42"/>
        <v>4.6198830409356066</v>
      </c>
    </row>
    <row r="438" spans="11:17" x14ac:dyDescent="0.2">
      <c r="K438" s="92">
        <f t="shared" si="43"/>
        <v>1.3657246726689394</v>
      </c>
      <c r="L438" s="92">
        <f t="shared" si="44"/>
        <v>2.9798690698717212</v>
      </c>
      <c r="M438" s="92">
        <f t="shared" si="45"/>
        <v>4.1239750805537865</v>
      </c>
      <c r="N438" s="92">
        <f t="shared" si="46"/>
        <v>5.1496161264702911</v>
      </c>
      <c r="O438" s="92">
        <f t="shared" si="47"/>
        <v>6.2054082316603063</v>
      </c>
      <c r="P438" s="1">
        <f t="shared" si="48"/>
        <v>68.500000000000298</v>
      </c>
      <c r="Q438" s="92">
        <f t="shared" si="42"/>
        <v>4.5985401459853374</v>
      </c>
    </row>
    <row r="439" spans="11:17" x14ac:dyDescent="0.2">
      <c r="K439" s="92">
        <f t="shared" si="43"/>
        <v>1.3722361103032648</v>
      </c>
      <c r="L439" s="92">
        <f t="shared" si="44"/>
        <v>2.9895491119158062</v>
      </c>
      <c r="M439" s="92">
        <f t="shared" si="45"/>
        <v>4.1352118571104093</v>
      </c>
      <c r="N439" s="92">
        <f t="shared" si="46"/>
        <v>5.1619737266967274</v>
      </c>
      <c r="O439" s="92">
        <f t="shared" si="47"/>
        <v>6.2187296292104302</v>
      </c>
      <c r="P439" s="1">
        <f t="shared" si="48"/>
        <v>68.600000000000293</v>
      </c>
      <c r="Q439" s="92">
        <f t="shared" si="42"/>
        <v>4.5772594752185967</v>
      </c>
    </row>
    <row r="440" spans="11:17" x14ac:dyDescent="0.2">
      <c r="K440" s="92">
        <f t="shared" si="43"/>
        <v>1.3787613283047744</v>
      </c>
      <c r="L440" s="92">
        <f t="shared" si="44"/>
        <v>2.9992372337650481</v>
      </c>
      <c r="M440" s="92">
        <f t="shared" si="45"/>
        <v>4.1464523570785623</v>
      </c>
      <c r="N440" s="92">
        <f t="shared" si="46"/>
        <v>5.1743313344959079</v>
      </c>
      <c r="O440" s="92">
        <f t="shared" si="47"/>
        <v>6.2320474696433763</v>
      </c>
      <c r="P440" s="1">
        <f t="shared" si="48"/>
        <v>68.700000000000287</v>
      </c>
      <c r="Q440" s="92">
        <f t="shared" si="42"/>
        <v>4.556040756914058</v>
      </c>
    </row>
    <row r="441" spans="11:17" x14ac:dyDescent="0.2">
      <c r="K441" s="92">
        <f t="shared" si="43"/>
        <v>1.3853003357791505</v>
      </c>
      <c r="L441" s="92">
        <f t="shared" si="44"/>
        <v>3.0089334253786353</v>
      </c>
      <c r="M441" s="92">
        <f t="shared" si="45"/>
        <v>4.1576965669989239</v>
      </c>
      <c r="N441" s="92">
        <f t="shared" si="46"/>
        <v>5.1866889374277623</v>
      </c>
      <c r="O441" s="92">
        <f t="shared" si="47"/>
        <v>6.2453617440687488</v>
      </c>
      <c r="P441" s="1">
        <f t="shared" si="48"/>
        <v>68.800000000000281</v>
      </c>
      <c r="Q441" s="92">
        <f t="shared" si="42"/>
        <v>4.5348837209301731</v>
      </c>
    </row>
    <row r="442" spans="11:17" x14ac:dyDescent="0.2">
      <c r="K442" s="92">
        <f t="shared" si="43"/>
        <v>1.3918531419743585</v>
      </c>
      <c r="L442" s="92">
        <f t="shared" si="44"/>
        <v>3.0186376767973924</v>
      </c>
      <c r="M442" s="92">
        <f t="shared" si="45"/>
        <v>4.168944473490594</v>
      </c>
      <c r="N442" s="92">
        <f t="shared" si="46"/>
        <v>5.1990465231301419</v>
      </c>
      <c r="O442" s="92">
        <f t="shared" si="47"/>
        <v>6.2586724436703012</v>
      </c>
      <c r="P442" s="1">
        <f t="shared" si="48"/>
        <v>68.900000000000276</v>
      </c>
      <c r="Q442" s="92">
        <f t="shared" si="42"/>
        <v>4.5137880986937002</v>
      </c>
    </row>
    <row r="443" spans="11:17" x14ac:dyDescent="0.2">
      <c r="K443" s="92">
        <f t="shared" si="43"/>
        <v>1.3984197562803007</v>
      </c>
      <c r="L443" s="92">
        <f t="shared" si="44"/>
        <v>3.0283499781432051</v>
      </c>
      <c r="M443" s="92">
        <f t="shared" si="45"/>
        <v>4.1801960632505208</v>
      </c>
      <c r="N443" s="92">
        <f t="shared" si="46"/>
        <v>5.2114040793182577</v>
      </c>
      <c r="O443" s="92">
        <f t="shared" si="47"/>
        <v>6.2719795597053691</v>
      </c>
      <c r="P443" s="1">
        <f t="shared" si="48"/>
        <v>69.00000000000027</v>
      </c>
      <c r="Q443" s="92">
        <f t="shared" si="42"/>
        <v>4.4927536231883494</v>
      </c>
    </row>
    <row r="444" spans="11:17" x14ac:dyDescent="0.2">
      <c r="K444" s="92">
        <f t="shared" si="43"/>
        <v>1.4050001882284839</v>
      </c>
      <c r="L444" s="92">
        <f t="shared" si="44"/>
        <v>3.0380703196184733</v>
      </c>
      <c r="M444" s="92">
        <f t="shared" si="45"/>
        <v>4.191451323052946</v>
      </c>
      <c r="N444" s="92">
        <f t="shared" si="46"/>
        <v>5.2237615937841104</v>
      </c>
      <c r="O444" s="92">
        <f t="shared" si="47"/>
        <v>6.2852830835043125</v>
      </c>
      <c r="P444" s="1">
        <f t="shared" si="48"/>
        <v>69.100000000000264</v>
      </c>
      <c r="Q444" s="92">
        <f t="shared" si="42"/>
        <v>4.4717800289435043</v>
      </c>
    </row>
    <row r="445" spans="11:17" x14ac:dyDescent="0.2">
      <c r="K445" s="92">
        <f t="shared" si="43"/>
        <v>1.4115944474916844</v>
      </c>
      <c r="L445" s="92">
        <f t="shared" si="44"/>
        <v>3.0477986915055455</v>
      </c>
      <c r="M445" s="92">
        <f t="shared" si="45"/>
        <v>4.2027102397488401</v>
      </c>
      <c r="N445" s="92">
        <f t="shared" si="46"/>
        <v>5.2361190543959415</v>
      </c>
      <c r="O445" s="92">
        <f t="shared" si="47"/>
        <v>6.2985830064699613</v>
      </c>
      <c r="P445" s="1">
        <f t="shared" si="48"/>
        <v>69.200000000000259</v>
      </c>
      <c r="Q445" s="92">
        <f t="shared" si="42"/>
        <v>4.4508670520230673</v>
      </c>
    </row>
    <row r="446" spans="11:17" x14ac:dyDescent="0.2">
      <c r="K446" s="92">
        <f t="shared" si="43"/>
        <v>1.4182025438836248</v>
      </c>
      <c r="L446" s="92">
        <f t="shared" si="44"/>
        <v>3.0575350841661741</v>
      </c>
      <c r="M446" s="92">
        <f t="shared" si="45"/>
        <v>4.2139728002653456</v>
      </c>
      <c r="N446" s="92">
        <f t="shared" si="46"/>
        <v>5.2484764490976685</v>
      </c>
      <c r="O446" s="92">
        <f t="shared" si="47"/>
        <v>6.3118793200770726</v>
      </c>
      <c r="P446" s="1">
        <f t="shared" si="48"/>
        <v>69.300000000000253</v>
      </c>
      <c r="Q446" s="92">
        <f t="shared" si="42"/>
        <v>4.4300144300143778</v>
      </c>
    </row>
    <row r="447" spans="11:17" x14ac:dyDescent="0.2">
      <c r="K447" s="92">
        <f t="shared" si="43"/>
        <v>1.4248244873586569</v>
      </c>
      <c r="L447" s="92">
        <f t="shared" si="44"/>
        <v>3.0672794880409722</v>
      </c>
      <c r="M447" s="92">
        <f t="shared" si="45"/>
        <v>4.2252389916052415</v>
      </c>
      <c r="N447" s="92">
        <f t="shared" si="46"/>
        <v>5.2608337659083482</v>
      </c>
      <c r="O447" s="92">
        <f t="shared" si="47"/>
        <v>6.3251720158717744</v>
      </c>
      <c r="P447" s="1">
        <f t="shared" si="48"/>
        <v>69.400000000000247</v>
      </c>
      <c r="Q447" s="92">
        <f t="shared" si="42"/>
        <v>4.4092219020172401</v>
      </c>
    </row>
    <row r="448" spans="11:17" x14ac:dyDescent="0.2">
      <c r="K448" s="92">
        <f t="shared" si="43"/>
        <v>1.4314602880114431</v>
      </c>
      <c r="L448" s="92">
        <f t="shared" si="44"/>
        <v>3.0770318936488676</v>
      </c>
      <c r="M448" s="92">
        <f t="shared" si="45"/>
        <v>4.236508800846388</v>
      </c>
      <c r="N448" s="92">
        <f t="shared" si="46"/>
        <v>5.2731909929216219</v>
      </c>
      <c r="O448" s="92">
        <f t="shared" si="47"/>
        <v>6.3384610854710406</v>
      </c>
      <c r="P448" s="1">
        <f t="shared" si="48"/>
        <v>69.500000000000242</v>
      </c>
      <c r="Q448" s="92">
        <f t="shared" si="42"/>
        <v>4.3884892086330431</v>
      </c>
    </row>
    <row r="449" spans="11:17" x14ac:dyDescent="0.2">
      <c r="K449" s="92">
        <f t="shared" si="43"/>
        <v>1.438109956076653</v>
      </c>
      <c r="L449" s="92">
        <f t="shared" si="44"/>
        <v>3.0867922915865713</v>
      </c>
      <c r="M449" s="92">
        <f t="shared" si="45"/>
        <v>4.247782215141183</v>
      </c>
      <c r="N449" s="92">
        <f t="shared" si="46"/>
        <v>5.2855481183051829</v>
      </c>
      <c r="O449" s="92">
        <f t="shared" si="47"/>
        <v>6.3517465205621439</v>
      </c>
      <c r="P449" s="1">
        <f t="shared" si="48"/>
        <v>69.600000000000236</v>
      </c>
      <c r="Q449" s="92">
        <f t="shared" si="42"/>
        <v>4.3678160919539746</v>
      </c>
    </row>
    <row r="450" spans="11:17" x14ac:dyDescent="0.2">
      <c r="K450" s="92">
        <f t="shared" si="43"/>
        <v>1.4447735019286598</v>
      </c>
      <c r="L450" s="92">
        <f t="shared" si="44"/>
        <v>3.0965606725280477</v>
      </c>
      <c r="M450" s="92">
        <f t="shared" si="45"/>
        <v>4.2590592217160452</v>
      </c>
      <c r="N450" s="92">
        <f t="shared" si="46"/>
        <v>5.2979051303002409</v>
      </c>
      <c r="O450" s="92">
        <f t="shared" si="47"/>
        <v>6.3650283129021368</v>
      </c>
      <c r="P450" s="1">
        <f t="shared" si="48"/>
        <v>69.70000000000023</v>
      </c>
      <c r="Q450" s="92">
        <f t="shared" si="42"/>
        <v>4.3472022955523197</v>
      </c>
    </row>
    <row r="451" spans="11:17" x14ac:dyDescent="0.2">
      <c r="K451" s="92">
        <f t="shared" si="43"/>
        <v>1.4514509360812415</v>
      </c>
      <c r="L451" s="92">
        <f t="shared" si="44"/>
        <v>3.106337027223983</v>
      </c>
      <c r="M451" s="92">
        <f t="shared" si="45"/>
        <v>4.270339807870867</v>
      </c>
      <c r="N451" s="92">
        <f t="shared" si="46"/>
        <v>5.3102620172209942</v>
      </c>
      <c r="O451" s="92">
        <f t="shared" si="47"/>
        <v>6.3783064543173209</v>
      </c>
      <c r="P451" s="1">
        <f t="shared" si="48"/>
        <v>69.800000000000225</v>
      </c>
      <c r="Q451" s="92">
        <f t="shared" ref="Q451:Q514" si="49">IF(P451&gt;0,1000/P451-10,1000)</f>
        <v>4.3266475644698676</v>
      </c>
    </row>
    <row r="452" spans="11:17" x14ac:dyDescent="0.2">
      <c r="K452" s="92">
        <f t="shared" ref="K452:K515" si="50">IF(D$5&gt;0.2*($Q452),(D$5-0.2*($Q452))^2/(D$5+0.8*($Q452)),0)</f>
        <v>1.4581422691872925</v>
      </c>
      <c r="L452" s="92">
        <f t="shared" ref="L452:L515" si="51">IF(E$5&gt;0.2*($Q452),(E$5-0.2*($Q452))^2/(E$5+0.8*($Q452)),0)</f>
        <v>3.1161213465012674</v>
      </c>
      <c r="M452" s="92">
        <f t="shared" ref="M452:M515" si="52">IF(F$5&gt;0.2*($Q452),(F$5-0.2*($Q452))^2/(F$5+0.8*($Q452)),0)</f>
        <v>4.2816239609784938</v>
      </c>
      <c r="N452" s="92">
        <f t="shared" ref="N452:N515" si="53">IF(G$5&gt;0.2*($Q452),(G$5-0.2*($Q452))^2/(G$5+0.8*($Q452)),0)</f>
        <v>5.3226187674540997</v>
      </c>
      <c r="O452" s="92">
        <f t="shared" ref="O452:O515" si="54">IF(H$5&gt;0.2*($Q452),(H$5-0.2*($Q452))^2/(H$5+0.8*($Q452)),0)</f>
        <v>6.3915809367027245</v>
      </c>
      <c r="P452" s="1">
        <f t="shared" ref="P452:P515" si="55">P451+0.1</f>
        <v>69.900000000000219</v>
      </c>
      <c r="Q452" s="92">
        <f t="shared" si="49"/>
        <v>4.3061516452073949</v>
      </c>
    </row>
    <row r="453" spans="11:17" x14ac:dyDescent="0.2">
      <c r="K453" s="92">
        <f t="shared" si="50"/>
        <v>1.4648475120385376</v>
      </c>
      <c r="L453" s="92">
        <f t="shared" si="51"/>
        <v>3.1259136212624794</v>
      </c>
      <c r="M453" s="92">
        <f t="shared" si="52"/>
        <v>4.2929116684842104</v>
      </c>
      <c r="N453" s="92">
        <f t="shared" si="53"/>
        <v>5.3349753694581539</v>
      </c>
      <c r="O453" s="92">
        <f t="shared" si="54"/>
        <v>6.4048517520215906</v>
      </c>
      <c r="P453" s="1">
        <f t="shared" si="55"/>
        <v>70.000000000000213</v>
      </c>
      <c r="Q453" s="92">
        <f t="shared" si="49"/>
        <v>4.2857142857142421</v>
      </c>
    </row>
    <row r="454" spans="11:17" x14ac:dyDescent="0.2">
      <c r="K454" s="92">
        <f t="shared" si="50"/>
        <v>1.4715666755652501</v>
      </c>
      <c r="L454" s="92">
        <f t="shared" si="51"/>
        <v>3.1357138424853677</v>
      </c>
      <c r="M454" s="92">
        <f t="shared" si="52"/>
        <v>4.3042029179052124</v>
      </c>
      <c r="N454" s="92">
        <f t="shared" si="53"/>
        <v>5.3473318117631798</v>
      </c>
      <c r="O454" s="92">
        <f t="shared" si="54"/>
        <v>6.4181188923048635</v>
      </c>
      <c r="P454" s="1">
        <f t="shared" si="55"/>
        <v>70.100000000000207</v>
      </c>
      <c r="Q454" s="92">
        <f t="shared" si="49"/>
        <v>4.2653352353779894</v>
      </c>
    </row>
    <row r="455" spans="11:17" x14ac:dyDescent="0.2">
      <c r="K455" s="92">
        <f t="shared" si="50"/>
        <v>1.4782997708359784</v>
      </c>
      <c r="L455" s="92">
        <f t="shared" si="51"/>
        <v>3.1455220012223468</v>
      </c>
      <c r="M455" s="92">
        <f t="shared" si="52"/>
        <v>4.3154976968301026</v>
      </c>
      <c r="N455" s="92">
        <f t="shared" si="53"/>
        <v>5.3596880829701128</v>
      </c>
      <c r="O455" s="92">
        <f t="shared" si="54"/>
        <v>6.431382349650681</v>
      </c>
      <c r="P455" s="1">
        <f t="shared" si="55"/>
        <v>70.200000000000202</v>
      </c>
      <c r="Q455" s="92">
        <f t="shared" si="49"/>
        <v>4.2450142450142039</v>
      </c>
    </row>
    <row r="456" spans="11:17" x14ac:dyDescent="0.2">
      <c r="K456" s="92">
        <f t="shared" si="50"/>
        <v>1.4850468090572762</v>
      </c>
      <c r="L456" s="92">
        <f t="shared" si="51"/>
        <v>3.1553380885999918</v>
      </c>
      <c r="M456" s="92">
        <f t="shared" si="52"/>
        <v>4.3267959929183784</v>
      </c>
      <c r="N456" s="92">
        <f t="shared" si="53"/>
        <v>5.3720441717502867</v>
      </c>
      <c r="O456" s="92">
        <f t="shared" si="54"/>
        <v>6.4446421162238678</v>
      </c>
      <c r="P456" s="1">
        <f t="shared" si="55"/>
        <v>70.300000000000196</v>
      </c>
      <c r="Q456" s="92">
        <f t="shared" si="49"/>
        <v>4.2247510668562906</v>
      </c>
    </row>
    <row r="457" spans="11:17" x14ac:dyDescent="0.2">
      <c r="K457" s="92">
        <f t="shared" si="50"/>
        <v>1.4918078015734395</v>
      </c>
      <c r="L457" s="92">
        <f t="shared" si="51"/>
        <v>3.1651620958185398</v>
      </c>
      <c r="M457" s="92">
        <f t="shared" si="52"/>
        <v>4.3380977938999319</v>
      </c>
      <c r="N457" s="92">
        <f t="shared" si="53"/>
        <v>5.3844000668449432</v>
      </c>
      <c r="O457" s="92">
        <f t="shared" si="54"/>
        <v>6.4578981842554475</v>
      </c>
      <c r="P457" s="1">
        <f t="shared" si="55"/>
        <v>70.40000000000019</v>
      </c>
      <c r="Q457" s="92">
        <f t="shared" si="49"/>
        <v>4.204545454545416</v>
      </c>
    </row>
    <row r="458" spans="11:17" x14ac:dyDescent="0.2">
      <c r="K458" s="92">
        <f t="shared" si="50"/>
        <v>1.4985827598662458</v>
      </c>
      <c r="L458" s="92">
        <f t="shared" si="51"/>
        <v>3.1749940141513897</v>
      </c>
      <c r="M458" s="92">
        <f t="shared" si="52"/>
        <v>4.34940308757455</v>
      </c>
      <c r="N458" s="92">
        <f t="shared" si="53"/>
        <v>5.3967557570647235</v>
      </c>
      <c r="O458" s="92">
        <f t="shared" si="54"/>
        <v>6.4711505460421366</v>
      </c>
      <c r="P458" s="1">
        <f t="shared" si="55"/>
        <v>70.500000000000185</v>
      </c>
      <c r="Q458" s="92">
        <f t="shared" si="49"/>
        <v>4.184397163120531</v>
      </c>
    </row>
    <row r="459" spans="11:17" x14ac:dyDescent="0.2">
      <c r="K459" s="92">
        <f t="shared" si="50"/>
        <v>1.5053716955547021</v>
      </c>
      <c r="L459" s="92">
        <f t="shared" si="51"/>
        <v>3.1848338349446199</v>
      </c>
      <c r="M459" s="92">
        <f t="shared" si="52"/>
        <v>4.3607118618114153</v>
      </c>
      <c r="N459" s="92">
        <f t="shared" si="53"/>
        <v>5.4091112312891783</v>
      </c>
      <c r="O459" s="92">
        <f t="shared" si="54"/>
        <v>6.4843991939458636</v>
      </c>
      <c r="P459" s="1">
        <f t="shared" si="55"/>
        <v>70.600000000000179</v>
      </c>
      <c r="Q459" s="92">
        <f t="shared" si="49"/>
        <v>4.1643059490084635</v>
      </c>
    </row>
    <row r="460" spans="11:17" x14ac:dyDescent="0.2">
      <c r="K460" s="92">
        <f t="shared" si="50"/>
        <v>1.5121746203947977</v>
      </c>
      <c r="L460" s="92">
        <f t="shared" si="51"/>
        <v>3.1946815496164942</v>
      </c>
      <c r="M460" s="92">
        <f t="shared" si="52"/>
        <v>4.3720241045486219</v>
      </c>
      <c r="N460" s="92">
        <f t="shared" si="53"/>
        <v>5.4214664784662734</v>
      </c>
      <c r="O460" s="92">
        <f t="shared" si="54"/>
        <v>6.4976441203932715</v>
      </c>
      <c r="P460" s="1">
        <f t="shared" si="55"/>
        <v>70.700000000000173</v>
      </c>
      <c r="Q460" s="92">
        <f t="shared" si="49"/>
        <v>4.1442715700141104</v>
      </c>
    </row>
    <row r="461" spans="11:17" x14ac:dyDescent="0.2">
      <c r="K461" s="92">
        <f t="shared" si="50"/>
        <v>1.5189915462792591</v>
      </c>
      <c r="L461" s="92">
        <f t="shared" si="51"/>
        <v>3.2045371496569794</v>
      </c>
      <c r="M461" s="92">
        <f t="shared" si="52"/>
        <v>4.3833398037926852</v>
      </c>
      <c r="N461" s="92">
        <f t="shared" si="53"/>
        <v>5.4338214876119055</v>
      </c>
      <c r="O461" s="92">
        <f t="shared" si="54"/>
        <v>6.5108853178752506</v>
      </c>
      <c r="P461" s="1">
        <f t="shared" si="55"/>
        <v>70.800000000000168</v>
      </c>
      <c r="Q461" s="92">
        <f t="shared" si="49"/>
        <v>4.1242937853107016</v>
      </c>
    </row>
    <row r="462" spans="11:17" x14ac:dyDescent="0.2">
      <c r="K462" s="92">
        <f t="shared" si="50"/>
        <v>1.5258224852373126</v>
      </c>
      <c r="L462" s="92">
        <f t="shared" si="51"/>
        <v>3.21440062662727</v>
      </c>
      <c r="M462" s="92">
        <f t="shared" si="52"/>
        <v>4.3946589476180566</v>
      </c>
      <c r="N462" s="92">
        <f t="shared" si="53"/>
        <v>5.4461762478094213</v>
      </c>
      <c r="O462" s="92">
        <f t="shared" si="54"/>
        <v>6.5241227789464498</v>
      </c>
      <c r="P462" s="1">
        <f t="shared" si="55"/>
        <v>70.900000000000162</v>
      </c>
      <c r="Q462" s="92">
        <f t="shared" si="49"/>
        <v>4.1043723554301508</v>
      </c>
    </row>
    <row r="463" spans="11:17" x14ac:dyDescent="0.2">
      <c r="K463" s="92">
        <f t="shared" si="50"/>
        <v>1.5326674494344525</v>
      </c>
      <c r="L463" s="92">
        <f t="shared" si="51"/>
        <v>3.2242719721593116</v>
      </c>
      <c r="M463" s="92">
        <f t="shared" si="52"/>
        <v>4.4059815241666511</v>
      </c>
      <c r="N463" s="92">
        <f t="shared" si="53"/>
        <v>5.4585307482091361</v>
      </c>
      <c r="O463" s="92">
        <f t="shared" si="54"/>
        <v>6.5373564962248061</v>
      </c>
      <c r="P463" s="1">
        <f t="shared" si="55"/>
        <v>71.000000000000156</v>
      </c>
      <c r="Q463" s="92">
        <f t="shared" si="49"/>
        <v>4.0845070422534899</v>
      </c>
    </row>
    <row r="464" spans="11:17" x14ac:dyDescent="0.2">
      <c r="K464" s="92">
        <f t="shared" si="50"/>
        <v>1.5395264511722131</v>
      </c>
      <c r="L464" s="92">
        <f t="shared" si="51"/>
        <v>3.2341511779553316</v>
      </c>
      <c r="M464" s="92">
        <f t="shared" si="52"/>
        <v>4.4173075216473698</v>
      </c>
      <c r="N464" s="92">
        <f t="shared" si="53"/>
        <v>5.4708849780278639</v>
      </c>
      <c r="O464" s="92">
        <f t="shared" si="54"/>
        <v>6.5505864623910774</v>
      </c>
      <c r="P464" s="1">
        <f t="shared" si="55"/>
        <v>71.100000000000151</v>
      </c>
      <c r="Q464" s="92">
        <f t="shared" si="49"/>
        <v>4.0646976090013762</v>
      </c>
    </row>
    <row r="465" spans="11:17" x14ac:dyDescent="0.2">
      <c r="K465" s="92">
        <f t="shared" si="50"/>
        <v>1.5463995028879465</v>
      </c>
      <c r="L465" s="92">
        <f t="shared" si="51"/>
        <v>3.2440382357873698</v>
      </c>
      <c r="M465" s="92">
        <f t="shared" si="52"/>
        <v>4.4286369283356262</v>
      </c>
      <c r="N465" s="92">
        <f t="shared" si="53"/>
        <v>5.4832389265484434</v>
      </c>
      <c r="O465" s="92">
        <f t="shared" si="54"/>
        <v>6.5638126701883746</v>
      </c>
      <c r="P465" s="1">
        <f t="shared" si="55"/>
        <v>71.200000000000145</v>
      </c>
      <c r="Q465" s="92">
        <f t="shared" si="49"/>
        <v>4.0449438202246899</v>
      </c>
    </row>
    <row r="466" spans="11:17" x14ac:dyDescent="0.2">
      <c r="K466" s="92">
        <f t="shared" si="50"/>
        <v>1.5532866171546031</v>
      </c>
      <c r="L466" s="92">
        <f t="shared" si="51"/>
        <v>3.2539331374968197</v>
      </c>
      <c r="M466" s="92">
        <f t="shared" si="52"/>
        <v>4.4399697325728873</v>
      </c>
      <c r="N466" s="92">
        <f t="shared" si="53"/>
        <v>5.495592583119274</v>
      </c>
      <c r="O466" s="92">
        <f t="shared" si="54"/>
        <v>6.5770351124216972</v>
      </c>
      <c r="P466" s="1">
        <f t="shared" si="55"/>
        <v>71.300000000000139</v>
      </c>
      <c r="Q466" s="92">
        <f t="shared" si="49"/>
        <v>4.0252454417952048</v>
      </c>
    </row>
    <row r="467" spans="11:17" x14ac:dyDescent="0.2">
      <c r="K467" s="92">
        <f t="shared" si="50"/>
        <v>1.5601878066805239</v>
      </c>
      <c r="L467" s="92">
        <f t="shared" si="51"/>
        <v>3.2638358749939682</v>
      </c>
      <c r="M467" s="92">
        <f t="shared" si="52"/>
        <v>4.4513059227662106</v>
      </c>
      <c r="N467" s="92">
        <f t="shared" si="53"/>
        <v>5.5079459371538544</v>
      </c>
      <c r="O467" s="92">
        <f t="shared" si="54"/>
        <v>6.590253781957486</v>
      </c>
      <c r="P467" s="1">
        <f t="shared" si="55"/>
        <v>71.400000000000134</v>
      </c>
      <c r="Q467" s="92">
        <f t="shared" si="49"/>
        <v>4.0056022408963319</v>
      </c>
    </row>
    <row r="468" spans="11:17" x14ac:dyDescent="0.2">
      <c r="K468" s="92">
        <f t="shared" si="50"/>
        <v>1.567103084309226</v>
      </c>
      <c r="L468" s="92">
        <f t="shared" si="51"/>
        <v>3.273746440257538</v>
      </c>
      <c r="M468" s="92">
        <f t="shared" si="52"/>
        <v>4.4626454873877694</v>
      </c>
      <c r="N468" s="92">
        <f t="shared" si="53"/>
        <v>5.5202989781303184</v>
      </c>
      <c r="O468" s="92">
        <f t="shared" si="54"/>
        <v>6.603468671723153</v>
      </c>
      <c r="P468" s="1">
        <f t="shared" si="55"/>
        <v>71.500000000000128</v>
      </c>
      <c r="Q468" s="92">
        <f t="shared" si="49"/>
        <v>3.9860139860139618</v>
      </c>
    </row>
    <row r="469" spans="11:17" x14ac:dyDescent="0.2">
      <c r="K469" s="92">
        <f t="shared" si="50"/>
        <v>1.5740324630192062</v>
      </c>
      <c r="L469" s="92">
        <f t="shared" si="51"/>
        <v>3.2836648253342422</v>
      </c>
      <c r="M469" s="92">
        <f t="shared" si="52"/>
        <v>4.473988414974424</v>
      </c>
      <c r="N469" s="92">
        <f t="shared" si="53"/>
        <v>5.5326516955909923</v>
      </c>
      <c r="O469" s="92">
        <f t="shared" si="54"/>
        <v>6.6166797747066486</v>
      </c>
      <c r="P469" s="1">
        <f t="shared" si="55"/>
        <v>71.600000000000122</v>
      </c>
      <c r="Q469" s="92">
        <f t="shared" si="49"/>
        <v>3.9664804469273509</v>
      </c>
    </row>
    <row r="470" spans="11:17" x14ac:dyDescent="0.2">
      <c r="K470" s="92">
        <f t="shared" si="50"/>
        <v>1.5809759559237402</v>
      </c>
      <c r="L470" s="92">
        <f t="shared" si="51"/>
        <v>3.2935910223383345</v>
      </c>
      <c r="M470" s="92">
        <f t="shared" si="52"/>
        <v>4.4853346941272498</v>
      </c>
      <c r="N470" s="92">
        <f t="shared" si="53"/>
        <v>5.5450040791419273</v>
      </c>
      <c r="O470" s="92">
        <f t="shared" si="54"/>
        <v>6.6298870839559996</v>
      </c>
      <c r="P470" s="1">
        <f t="shared" si="55"/>
        <v>71.700000000000117</v>
      </c>
      <c r="Q470" s="92">
        <f t="shared" si="49"/>
        <v>3.9470013947001164</v>
      </c>
    </row>
    <row r="471" spans="11:17" x14ac:dyDescent="0.2">
      <c r="K471" s="92">
        <f t="shared" si="50"/>
        <v>1.587933576270689</v>
      </c>
      <c r="L471" s="92">
        <f t="shared" si="51"/>
        <v>3.3035250234511624</v>
      </c>
      <c r="M471" s="92">
        <f t="shared" si="52"/>
        <v>4.4966843135111016</v>
      </c>
      <c r="N471" s="92">
        <f t="shared" si="53"/>
        <v>5.5573561184524713</v>
      </c>
      <c r="O471" s="92">
        <f t="shared" si="54"/>
        <v>6.6430905925788828</v>
      </c>
      <c r="P471" s="1">
        <f t="shared" si="55"/>
        <v>71.800000000000111</v>
      </c>
      <c r="Q471" s="92">
        <f t="shared" si="49"/>
        <v>3.9275766016712872</v>
      </c>
    </row>
    <row r="472" spans="11:17" x14ac:dyDescent="0.2">
      <c r="K472" s="92">
        <f t="shared" si="50"/>
        <v>1.5949053374423137</v>
      </c>
      <c r="L472" s="92">
        <f t="shared" si="51"/>
        <v>3.3134668209207327</v>
      </c>
      <c r="M472" s="92">
        <f t="shared" si="52"/>
        <v>4.5080372618541622</v>
      </c>
      <c r="N472" s="92">
        <f t="shared" si="53"/>
        <v>5.5697078032548104</v>
      </c>
      <c r="O472" s="92">
        <f t="shared" si="54"/>
        <v>6.6562902937421677</v>
      </c>
      <c r="P472" s="1">
        <f t="shared" si="55"/>
        <v>71.900000000000105</v>
      </c>
      <c r="Q472" s="92">
        <f t="shared" si="49"/>
        <v>3.9082058414464331</v>
      </c>
    </row>
    <row r="473" spans="11:17" x14ac:dyDescent="0.2">
      <c r="K473" s="92">
        <f t="shared" si="50"/>
        <v>1.6018912529550895</v>
      </c>
      <c r="L473" s="92">
        <f t="shared" si="51"/>
        <v>3.3234164070612766</v>
      </c>
      <c r="M473" s="92">
        <f t="shared" si="52"/>
        <v>4.5193935279475106</v>
      </c>
      <c r="N473" s="92">
        <f t="shared" si="53"/>
        <v>5.582059123343539</v>
      </c>
      <c r="O473" s="92">
        <f t="shared" si="54"/>
        <v>6.6694861806715027</v>
      </c>
      <c r="P473" s="1">
        <f t="shared" si="55"/>
        <v>72.000000000000099</v>
      </c>
      <c r="Q473" s="92">
        <f t="shared" si="49"/>
        <v>3.8888888888888697</v>
      </c>
    </row>
    <row r="474" spans="11:17" x14ac:dyDescent="0.2">
      <c r="K474" s="92">
        <f t="shared" si="50"/>
        <v>1.6088913364595301</v>
      </c>
      <c r="L474" s="92">
        <f t="shared" si="51"/>
        <v>3.3333737742528116</v>
      </c>
      <c r="M474" s="92">
        <f t="shared" si="52"/>
        <v>4.5307531006446791</v>
      </c>
      <c r="N474" s="92">
        <f t="shared" si="53"/>
        <v>5.5944100685752183</v>
      </c>
      <c r="O474" s="92">
        <f t="shared" si="54"/>
        <v>6.6826782466508616</v>
      </c>
      <c r="P474" s="1">
        <f t="shared" si="55"/>
        <v>72.100000000000094</v>
      </c>
      <c r="Q474" s="92">
        <f t="shared" si="49"/>
        <v>3.8696255201109384</v>
      </c>
    </row>
    <row r="475" spans="11:17" x14ac:dyDescent="0.2">
      <c r="K475" s="92">
        <f t="shared" si="50"/>
        <v>1.6159056017400091</v>
      </c>
      <c r="L475" s="92">
        <f t="shared" si="51"/>
        <v>3.3433389149407158</v>
      </c>
      <c r="M475" s="92">
        <f t="shared" si="52"/>
        <v>4.5421159688612232</v>
      </c>
      <c r="N475" s="92">
        <f t="shared" si="53"/>
        <v>5.6067606288679483</v>
      </c>
      <c r="O475" s="92">
        <f t="shared" si="54"/>
        <v>6.6958664850221359</v>
      </c>
      <c r="P475" s="1">
        <f t="shared" si="55"/>
        <v>72.200000000000088</v>
      </c>
      <c r="Q475" s="92">
        <f t="shared" si="49"/>
        <v>3.8504155124653572</v>
      </c>
    </row>
    <row r="476" spans="11:17" x14ac:dyDescent="0.2">
      <c r="K476" s="92">
        <f t="shared" si="50"/>
        <v>1.6229340627145969</v>
      </c>
      <c r="L476" s="92">
        <f t="shared" si="51"/>
        <v>3.3533118216353048</v>
      </c>
      <c r="M476" s="92">
        <f t="shared" si="52"/>
        <v>4.5534821215742962</v>
      </c>
      <c r="N476" s="92">
        <f t="shared" si="53"/>
        <v>5.6191107942009335</v>
      </c>
      <c r="O476" s="92">
        <f t="shared" si="54"/>
        <v>6.7090508891846969</v>
      </c>
      <c r="P476" s="1">
        <f t="shared" si="55"/>
        <v>72.300000000000082</v>
      </c>
      <c r="Q476" s="92">
        <f t="shared" si="49"/>
        <v>3.8312586445366374</v>
      </c>
    </row>
    <row r="477" spans="11:17" x14ac:dyDescent="0.2">
      <c r="K477" s="92">
        <f t="shared" si="50"/>
        <v>1.6299767334348934</v>
      </c>
      <c r="L477" s="92">
        <f t="shared" si="51"/>
        <v>3.3632924869114085</v>
      </c>
      <c r="M477" s="92">
        <f t="shared" si="52"/>
        <v>4.5648515478222205</v>
      </c>
      <c r="N477" s="92">
        <f t="shared" si="53"/>
        <v>5.6314605546140664</v>
      </c>
      <c r="O477" s="92">
        <f t="shared" si="54"/>
        <v>6.72223145259498</v>
      </c>
      <c r="P477" s="1">
        <f t="shared" si="55"/>
        <v>72.400000000000077</v>
      </c>
      <c r="Q477" s="92">
        <f t="shared" si="49"/>
        <v>3.8121546961325823</v>
      </c>
    </row>
    <row r="478" spans="11:17" x14ac:dyDescent="0.2">
      <c r="K478" s="92">
        <f t="shared" si="50"/>
        <v>1.6370336280858668</v>
      </c>
      <c r="L478" s="92">
        <f t="shared" si="51"/>
        <v>3.3732809034079518</v>
      </c>
      <c r="M478" s="92">
        <f t="shared" si="52"/>
        <v>4.5762242367040615</v>
      </c>
      <c r="N478" s="92">
        <f t="shared" si="53"/>
        <v>5.6438099002074988</v>
      </c>
      <c r="O478" s="92">
        <f t="shared" si="54"/>
        <v>6.7354081687660692</v>
      </c>
      <c r="P478" s="1">
        <f t="shared" si="55"/>
        <v>72.500000000000071</v>
      </c>
      <c r="Q478" s="92">
        <f t="shared" si="49"/>
        <v>3.7931034482758488</v>
      </c>
    </row>
    <row r="479" spans="11:17" x14ac:dyDescent="0.2">
      <c r="K479" s="92">
        <f t="shared" si="50"/>
        <v>1.644104760985702</v>
      </c>
      <c r="L479" s="92">
        <f t="shared" si="51"/>
        <v>3.3832770638275447</v>
      </c>
      <c r="M479" s="92">
        <f t="shared" si="52"/>
        <v>4.587600177379219</v>
      </c>
      <c r="N479" s="92">
        <f t="shared" si="53"/>
        <v>5.656158821141223</v>
      </c>
      <c r="O479" s="92">
        <f t="shared" si="54"/>
        <v>6.7485810312672783</v>
      </c>
      <c r="P479" s="1">
        <f t="shared" si="55"/>
        <v>72.600000000000065</v>
      </c>
      <c r="Q479" s="92">
        <f t="shared" si="49"/>
        <v>3.7741046831955796</v>
      </c>
    </row>
    <row r="480" spans="11:17" x14ac:dyDescent="0.2">
      <c r="K480" s="92">
        <f t="shared" si="50"/>
        <v>1.6511901465856473</v>
      </c>
      <c r="L480" s="92">
        <f t="shared" si="51"/>
        <v>3.3932809609360648</v>
      </c>
      <c r="M480" s="92">
        <f t="shared" si="52"/>
        <v>4.5989793590670045</v>
      </c>
      <c r="N480" s="92">
        <f t="shared" si="53"/>
        <v>5.6685073076346635</v>
      </c>
      <c r="O480" s="92">
        <f t="shared" si="54"/>
        <v>6.7617500337237448</v>
      </c>
      <c r="P480" s="1">
        <f t="shared" si="55"/>
        <v>72.70000000000006</v>
      </c>
      <c r="Q480" s="92">
        <f t="shared" si="49"/>
        <v>3.7551581843191091</v>
      </c>
    </row>
    <row r="481" spans="11:17" x14ac:dyDescent="0.2">
      <c r="K481" s="92">
        <f t="shared" si="50"/>
        <v>1.6582897994698704</v>
      </c>
      <c r="L481" s="92">
        <f t="shared" si="51"/>
        <v>3.4032925875622557</v>
      </c>
      <c r="M481" s="92">
        <f t="shared" si="52"/>
        <v>4.6103617710462332</v>
      </c>
      <c r="N481" s="92">
        <f t="shared" si="53"/>
        <v>5.6808553499662642</v>
      </c>
      <c r="O481" s="92">
        <f t="shared" si="54"/>
        <v>6.7749151698160262</v>
      </c>
      <c r="P481" s="1">
        <f t="shared" si="55"/>
        <v>72.800000000000054</v>
      </c>
      <c r="Q481" s="92">
        <f t="shared" si="49"/>
        <v>3.7362637362637265</v>
      </c>
    </row>
    <row r="482" spans="11:17" x14ac:dyDescent="0.2">
      <c r="K482" s="92">
        <f t="shared" si="50"/>
        <v>1.6654037343553163</v>
      </c>
      <c r="L482" s="92">
        <f t="shared" si="51"/>
        <v>3.4133119365973204</v>
      </c>
      <c r="M482" s="92">
        <f t="shared" si="52"/>
        <v>4.6217474026548162</v>
      </c>
      <c r="N482" s="92">
        <f t="shared" si="53"/>
        <v>5.6932029384730738</v>
      </c>
      <c r="O482" s="92">
        <f t="shared" si="54"/>
        <v>6.7880764332796879</v>
      </c>
      <c r="P482" s="1">
        <f t="shared" si="55"/>
        <v>72.900000000000048</v>
      </c>
      <c r="Q482" s="92">
        <f t="shared" si="49"/>
        <v>3.7174211248285225</v>
      </c>
    </row>
    <row r="483" spans="11:17" x14ac:dyDescent="0.2">
      <c r="K483" s="92">
        <f t="shared" si="50"/>
        <v>1.6725319660915685</v>
      </c>
      <c r="L483" s="92">
        <f t="shared" si="51"/>
        <v>3.4233390009945186</v>
      </c>
      <c r="M483" s="92">
        <f t="shared" si="52"/>
        <v>4.633136243289349</v>
      </c>
      <c r="N483" s="92">
        <f t="shared" si="53"/>
        <v>5.7055500635503504</v>
      </c>
      <c r="O483" s="92">
        <f t="shared" si="54"/>
        <v>6.8012338179049099</v>
      </c>
      <c r="P483" s="1">
        <f t="shared" si="55"/>
        <v>73.000000000000043</v>
      </c>
      <c r="Q483" s="92">
        <f t="shared" si="49"/>
        <v>3.6986301369862939</v>
      </c>
    </row>
    <row r="484" spans="11:17" x14ac:dyDescent="0.2">
      <c r="K484" s="92">
        <f t="shared" si="50"/>
        <v>1.6796745096607213</v>
      </c>
      <c r="L484" s="92">
        <f t="shared" si="51"/>
        <v>3.4333737737687726</v>
      </c>
      <c r="M484" s="92">
        <f t="shared" si="52"/>
        <v>4.6445282824047256</v>
      </c>
      <c r="N484" s="92">
        <f t="shared" si="53"/>
        <v>5.7178967156511566</v>
      </c>
      <c r="O484" s="92">
        <f t="shared" si="54"/>
        <v>6.814387317536089</v>
      </c>
      <c r="P484" s="1">
        <f t="shared" si="55"/>
        <v>73.100000000000037</v>
      </c>
      <c r="Q484" s="92">
        <f t="shared" si="49"/>
        <v>3.6798905608755064</v>
      </c>
    </row>
    <row r="485" spans="11:17" x14ac:dyDescent="0.2">
      <c r="K485" s="92">
        <f t="shared" si="50"/>
        <v>1.6868313801772479</v>
      </c>
      <c r="L485" s="92">
        <f t="shared" si="51"/>
        <v>3.4434162479962747</v>
      </c>
      <c r="M485" s="92">
        <f t="shared" si="52"/>
        <v>4.6559235095137215</v>
      </c>
      <c r="N485" s="92">
        <f t="shared" si="53"/>
        <v>5.730242885285957</v>
      </c>
      <c r="O485" s="92">
        <f t="shared" si="54"/>
        <v>6.8275369260714402</v>
      </c>
      <c r="P485" s="1">
        <f t="shared" si="55"/>
        <v>73.200000000000031</v>
      </c>
      <c r="Q485" s="92">
        <f t="shared" si="49"/>
        <v>3.6612021857923445</v>
      </c>
    </row>
    <row r="486" spans="11:17" x14ac:dyDescent="0.2">
      <c r="K486" s="92">
        <f t="shared" si="50"/>
        <v>1.694002592887879</v>
      </c>
      <c r="L486" s="92">
        <f t="shared" si="51"/>
        <v>3.4534664168140892</v>
      </c>
      <c r="M486" s="92">
        <f t="shared" si="52"/>
        <v>4.6673219141866129</v>
      </c>
      <c r="N486" s="92">
        <f t="shared" si="53"/>
        <v>5.742588563022232</v>
      </c>
      <c r="O486" s="92">
        <f t="shared" si="54"/>
        <v>6.8406826374626171</v>
      </c>
      <c r="P486" s="1">
        <f t="shared" si="55"/>
        <v>73.300000000000026</v>
      </c>
      <c r="Q486" s="92">
        <f t="shared" si="49"/>
        <v>3.6425648021828056</v>
      </c>
    </row>
    <row r="487" spans="11:17" x14ac:dyDescent="0.2">
      <c r="K487" s="92">
        <f t="shared" si="50"/>
        <v>1.7011881631714822</v>
      </c>
      <c r="L487" s="92">
        <f t="shared" si="51"/>
        <v>3.4635242734197678</v>
      </c>
      <c r="M487" s="92">
        <f t="shared" si="52"/>
        <v>4.678723486050778</v>
      </c>
      <c r="N487" s="92">
        <f t="shared" si="53"/>
        <v>5.7549337394840823</v>
      </c>
      <c r="O487" s="92">
        <f t="shared" si="54"/>
        <v>6.8538244457143129</v>
      </c>
      <c r="P487" s="1">
        <f t="shared" si="55"/>
        <v>73.40000000000002</v>
      </c>
      <c r="Q487" s="92">
        <f t="shared" si="49"/>
        <v>3.6239782016348734</v>
      </c>
    </row>
    <row r="488" spans="11:17" x14ac:dyDescent="0.2">
      <c r="K488" s="92">
        <f t="shared" si="50"/>
        <v>1.7083881065389486</v>
      </c>
      <c r="L488" s="92">
        <f t="shared" si="51"/>
        <v>3.4735898110709713</v>
      </c>
      <c r="M488" s="92">
        <f t="shared" si="52"/>
        <v>4.6901282147903105</v>
      </c>
      <c r="N488" s="92">
        <f t="shared" si="53"/>
        <v>5.7672784053518393</v>
      </c>
      <c r="O488" s="92">
        <f t="shared" si="54"/>
        <v>6.8669623448838832</v>
      </c>
      <c r="P488" s="1">
        <f t="shared" si="55"/>
        <v>73.500000000000014</v>
      </c>
      <c r="Q488" s="92">
        <f t="shared" si="49"/>
        <v>3.6054421768707456</v>
      </c>
    </row>
    <row r="489" spans="11:17" x14ac:dyDescent="0.2">
      <c r="K489" s="92">
        <f t="shared" si="50"/>
        <v>1.7156024386330826</v>
      </c>
      <c r="L489" s="92">
        <f t="shared" si="51"/>
        <v>3.4836630230850814</v>
      </c>
      <c r="M489" s="92">
        <f t="shared" si="52"/>
        <v>4.7015360901456358</v>
      </c>
      <c r="N489" s="92">
        <f t="shared" si="53"/>
        <v>5.7796225513616823</v>
      </c>
      <c r="O489" s="92">
        <f t="shared" si="54"/>
        <v>6.8800963290809687</v>
      </c>
      <c r="P489" s="1">
        <f t="shared" si="55"/>
        <v>73.600000000000009</v>
      </c>
      <c r="Q489" s="92">
        <f t="shared" si="49"/>
        <v>3.586956521739129</v>
      </c>
    </row>
    <row r="490" spans="11:17" x14ac:dyDescent="0.2">
      <c r="K490" s="92">
        <f t="shared" si="50"/>
        <v>1.7228311752284962</v>
      </c>
      <c r="L490" s="92">
        <f t="shared" si="51"/>
        <v>3.4937439028388235</v>
      </c>
      <c r="M490" s="92">
        <f t="shared" si="52"/>
        <v>4.7129471019131293</v>
      </c>
      <c r="N490" s="92">
        <f t="shared" si="53"/>
        <v>5.7919661683052581</v>
      </c>
      <c r="O490" s="92">
        <f t="shared" si="54"/>
        <v>6.8932263924671089</v>
      </c>
      <c r="P490" s="1">
        <f t="shared" si="55"/>
        <v>73.7</v>
      </c>
      <c r="Q490" s="92">
        <f t="shared" si="49"/>
        <v>3.568521031207597</v>
      </c>
    </row>
    <row r="491" spans="11:17" x14ac:dyDescent="0.2">
      <c r="K491" s="92">
        <f t="shared" si="50"/>
        <v>1.7300743322315046</v>
      </c>
      <c r="L491" s="92">
        <f t="shared" si="51"/>
        <v>3.5038324437678918</v>
      </c>
      <c r="M491" s="92">
        <f t="shared" si="52"/>
        <v>4.7243612399447299</v>
      </c>
      <c r="N491" s="92">
        <f t="shared" si="53"/>
        <v>5.8043092470292974</v>
      </c>
      <c r="O491" s="92">
        <f t="shared" si="54"/>
        <v>6.906352529255372</v>
      </c>
      <c r="P491" s="1">
        <f t="shared" si="55"/>
        <v>73.8</v>
      </c>
      <c r="Q491" s="92">
        <f t="shared" si="49"/>
        <v>3.5501355013550135</v>
      </c>
    </row>
    <row r="492" spans="11:17" x14ac:dyDescent="0.2">
      <c r="K492" s="92">
        <f t="shared" si="50"/>
        <v>1.7373319256800339</v>
      </c>
      <c r="L492" s="92">
        <f t="shared" si="51"/>
        <v>3.5139286393665805</v>
      </c>
      <c r="M492" s="92">
        <f t="shared" si="52"/>
        <v>4.7357784941475751</v>
      </c>
      <c r="N492" s="92">
        <f t="shared" si="53"/>
        <v>5.8166517784352445</v>
      </c>
      <c r="O492" s="92">
        <f t="shared" si="54"/>
        <v>6.9194747337099862</v>
      </c>
      <c r="P492" s="1">
        <f t="shared" si="55"/>
        <v>73.899999999999991</v>
      </c>
      <c r="Q492" s="92">
        <f t="shared" si="49"/>
        <v>3.5317997293640069</v>
      </c>
    </row>
    <row r="493" spans="11:17" x14ac:dyDescent="0.2">
      <c r="K493" s="92">
        <f t="shared" si="50"/>
        <v>1.7446039717435238</v>
      </c>
      <c r="L493" s="92">
        <f t="shared" si="51"/>
        <v>3.5240324831874115</v>
      </c>
      <c r="M493" s="92">
        <f t="shared" si="52"/>
        <v>4.7471988544836208</v>
      </c>
      <c r="N493" s="92">
        <f t="shared" si="53"/>
        <v>5.8289937534788772</v>
      </c>
      <c r="O493" s="92">
        <f t="shared" si="54"/>
        <v>6.9325930001459684</v>
      </c>
      <c r="P493" s="1">
        <f t="shared" si="55"/>
        <v>73.999999999999986</v>
      </c>
      <c r="Q493" s="92">
        <f t="shared" si="49"/>
        <v>3.5135135135135158</v>
      </c>
    </row>
    <row r="494" spans="11:17" x14ac:dyDescent="0.2">
      <c r="K494" s="92">
        <f t="shared" si="50"/>
        <v>1.7518904867228404</v>
      </c>
      <c r="L494" s="92">
        <f t="shared" si="51"/>
        <v>3.5341439688407705</v>
      </c>
      <c r="M494" s="92">
        <f t="shared" si="52"/>
        <v>4.7586223109692734</v>
      </c>
      <c r="N494" s="92">
        <f t="shared" si="53"/>
        <v>5.8413351631699504</v>
      </c>
      <c r="O494" s="92">
        <f t="shared" si="54"/>
        <v>6.9457073229287589</v>
      </c>
      <c r="P494" s="1">
        <f t="shared" si="55"/>
        <v>74.09999999999998</v>
      </c>
      <c r="Q494" s="92">
        <f t="shared" si="49"/>
        <v>3.495276653171393</v>
      </c>
    </row>
    <row r="495" spans="11:17" x14ac:dyDescent="0.2">
      <c r="K495" s="92">
        <f t="shared" si="50"/>
        <v>1.7591914870501923</v>
      </c>
      <c r="L495" s="92">
        <f t="shared" si="51"/>
        <v>3.5442630899945411</v>
      </c>
      <c r="M495" s="92">
        <f t="shared" si="52"/>
        <v>4.7700488536750214</v>
      </c>
      <c r="N495" s="92">
        <f t="shared" si="53"/>
        <v>5.8536759985718128</v>
      </c>
      <c r="O495" s="92">
        <f t="shared" si="54"/>
        <v>6.9588176964738562</v>
      </c>
      <c r="P495" s="1">
        <f t="shared" si="55"/>
        <v>74.199999999999974</v>
      </c>
      <c r="Q495" s="92">
        <f t="shared" si="49"/>
        <v>3.4770889487870669</v>
      </c>
    </row>
    <row r="496" spans="11:17" x14ac:dyDescent="0.2">
      <c r="K496" s="92">
        <f t="shared" si="50"/>
        <v>1.7665069892890488</v>
      </c>
      <c r="L496" s="92">
        <f t="shared" si="51"/>
        <v>3.5543898403737497</v>
      </c>
      <c r="M496" s="92">
        <f t="shared" si="52"/>
        <v>4.7814784727250776</v>
      </c>
      <c r="N496" s="92">
        <f t="shared" si="53"/>
        <v>5.8660162508010609</v>
      </c>
      <c r="O496" s="92">
        <f t="shared" si="54"/>
        <v>6.9719241152464724</v>
      </c>
      <c r="P496" s="1">
        <f t="shared" si="55"/>
        <v>74.299999999999969</v>
      </c>
      <c r="Q496" s="92">
        <f t="shared" si="49"/>
        <v>3.4589502018842584</v>
      </c>
    </row>
    <row r="497" spans="11:17" x14ac:dyDescent="0.2">
      <c r="K497" s="92">
        <f t="shared" si="50"/>
        <v>1.7738370101340657</v>
      </c>
      <c r="L497" s="92">
        <f t="shared" si="51"/>
        <v>3.5645242137602042</v>
      </c>
      <c r="M497" s="92">
        <f t="shared" si="52"/>
        <v>4.7929111582970085</v>
      </c>
      <c r="N497" s="92">
        <f t="shared" si="53"/>
        <v>5.8783559110271577</v>
      </c>
      <c r="O497" s="92">
        <f t="shared" si="54"/>
        <v>6.985026573761151</v>
      </c>
      <c r="P497" s="1">
        <f t="shared" si="55"/>
        <v>74.399999999999963</v>
      </c>
      <c r="Q497" s="92">
        <f t="shared" si="49"/>
        <v>3.4408602150537693</v>
      </c>
    </row>
    <row r="498" spans="11:17" x14ac:dyDescent="0.2">
      <c r="K498" s="92">
        <f t="shared" si="50"/>
        <v>1.7811815664110098</v>
      </c>
      <c r="L498" s="92">
        <f t="shared" si="51"/>
        <v>3.5746662039921411</v>
      </c>
      <c r="M498" s="92">
        <f t="shared" si="52"/>
        <v>4.8043469006213835</v>
      </c>
      <c r="N498" s="92">
        <f t="shared" si="53"/>
        <v>5.8906949704720963</v>
      </c>
      <c r="O498" s="92">
        <f t="shared" si="54"/>
        <v>6.9981250665814363</v>
      </c>
      <c r="P498" s="1">
        <f t="shared" si="55"/>
        <v>74.499999999999957</v>
      </c>
      <c r="Q498" s="92">
        <f t="shared" si="49"/>
        <v>3.422818791946316</v>
      </c>
    </row>
    <row r="499" spans="11:17" x14ac:dyDescent="0.2">
      <c r="K499" s="92">
        <f t="shared" si="50"/>
        <v>1.7885406750766955</v>
      </c>
      <c r="L499" s="92">
        <f t="shared" si="51"/>
        <v>3.5848158049638772</v>
      </c>
      <c r="M499" s="92">
        <f t="shared" si="52"/>
        <v>4.8157856899814178</v>
      </c>
      <c r="N499" s="92">
        <f t="shared" si="53"/>
        <v>5.9030334204100283</v>
      </c>
      <c r="O499" s="92">
        <f t="shared" si="54"/>
        <v>7.0112195883195145</v>
      </c>
      <c r="P499" s="1">
        <f t="shared" si="55"/>
        <v>74.599999999999952</v>
      </c>
      <c r="Q499" s="92">
        <f t="shared" si="49"/>
        <v>3.4048257372654245</v>
      </c>
    </row>
    <row r="500" spans="11:17" x14ac:dyDescent="0.2">
      <c r="K500" s="92">
        <f t="shared" si="50"/>
        <v>1.795914353218919</v>
      </c>
      <c r="L500" s="92">
        <f t="shared" si="51"/>
        <v>3.5949730106254569</v>
      </c>
      <c r="M500" s="92">
        <f t="shared" si="52"/>
        <v>4.82722751671262</v>
      </c>
      <c r="N500" s="92">
        <f t="shared" si="53"/>
        <v>5.9153712521669251</v>
      </c>
      <c r="O500" s="92">
        <f t="shared" si="54"/>
        <v>7.0243101336358631</v>
      </c>
      <c r="P500" s="1">
        <f t="shared" si="55"/>
        <v>74.699999999999946</v>
      </c>
      <c r="Q500" s="92">
        <f t="shared" si="49"/>
        <v>3.386880856760385</v>
      </c>
    </row>
    <row r="501" spans="11:17" x14ac:dyDescent="0.2">
      <c r="K501" s="92">
        <f t="shared" si="50"/>
        <v>1.8033026180563978</v>
      </c>
      <c r="L501" s="92">
        <f t="shared" si="51"/>
        <v>3.6051378149823119</v>
      </c>
      <c r="M501" s="92">
        <f t="shared" si="52"/>
        <v>4.8386723712024402</v>
      </c>
      <c r="N501" s="92">
        <f t="shared" si="53"/>
        <v>5.9277084571202154</v>
      </c>
      <c r="O501" s="92">
        <f t="shared" si="54"/>
        <v>7.0373966972389095</v>
      </c>
      <c r="P501" s="1">
        <f t="shared" si="55"/>
        <v>74.79999999999994</v>
      </c>
      <c r="Q501" s="92">
        <f t="shared" si="49"/>
        <v>3.3689839572192621</v>
      </c>
    </row>
    <row r="502" spans="11:17" x14ac:dyDescent="0.2">
      <c r="K502" s="92">
        <f t="shared" si="50"/>
        <v>1.8107054869387165</v>
      </c>
      <c r="L502" s="92">
        <f t="shared" si="51"/>
        <v>3.6153102120949105</v>
      </c>
      <c r="M502" s="92">
        <f t="shared" si="52"/>
        <v>4.8501202438899282</v>
      </c>
      <c r="N502" s="92">
        <f t="shared" si="53"/>
        <v>5.9400450266984475</v>
      </c>
      <c r="O502" s="92">
        <f t="shared" si="54"/>
        <v>7.0504792738846893</v>
      </c>
      <c r="P502" s="1">
        <f t="shared" si="55"/>
        <v>74.899999999999935</v>
      </c>
      <c r="Q502" s="92">
        <f t="shared" si="49"/>
        <v>3.3511348464619601</v>
      </c>
    </row>
    <row r="503" spans="11:17" x14ac:dyDescent="0.2">
      <c r="K503" s="92">
        <f t="shared" si="50"/>
        <v>1.818122977346273</v>
      </c>
      <c r="L503" s="92">
        <f t="shared" si="51"/>
        <v>3.6254901960784243</v>
      </c>
      <c r="M503" s="92">
        <f t="shared" si="52"/>
        <v>4.8615711252653835</v>
      </c>
      <c r="N503" s="92">
        <f t="shared" si="53"/>
        <v>5.9523809523809437</v>
      </c>
      <c r="O503" s="92">
        <f t="shared" si="54"/>
        <v>7.0635578583765</v>
      </c>
      <c r="P503" s="1">
        <f t="shared" si="55"/>
        <v>74.999999999999929</v>
      </c>
      <c r="Q503" s="92">
        <f t="shared" si="49"/>
        <v>3.3333333333333464</v>
      </c>
    </row>
    <row r="504" spans="11:17" x14ac:dyDescent="0.2">
      <c r="K504" s="92">
        <f t="shared" si="50"/>
        <v>1.8255551068902367</v>
      </c>
      <c r="L504" s="92">
        <f t="shared" si="51"/>
        <v>3.6356777611023934</v>
      </c>
      <c r="M504" s="92">
        <f t="shared" si="52"/>
        <v>4.873025005870022</v>
      </c>
      <c r="N504" s="92">
        <f t="shared" si="53"/>
        <v>5.96471622569746</v>
      </c>
      <c r="O504" s="92">
        <f t="shared" si="54"/>
        <v>7.0766324455645817</v>
      </c>
      <c r="P504" s="1">
        <f t="shared" si="55"/>
        <v>75.099999999999923</v>
      </c>
      <c r="Q504" s="92">
        <f t="shared" si="49"/>
        <v>3.3155792276964178</v>
      </c>
    </row>
    <row r="505" spans="11:17" x14ac:dyDescent="0.2">
      <c r="K505" s="92">
        <f t="shared" si="50"/>
        <v>1.8330018933124963</v>
      </c>
      <c r="L505" s="92">
        <f t="shared" si="51"/>
        <v>3.6458729013903826</v>
      </c>
      <c r="M505" s="92">
        <f t="shared" si="52"/>
        <v>4.8844818762956246</v>
      </c>
      <c r="N505" s="92">
        <f t="shared" si="53"/>
        <v>5.9770508382278473</v>
      </c>
      <c r="O505" s="92">
        <f t="shared" si="54"/>
        <v>7.0897030303457598</v>
      </c>
      <c r="P505" s="1">
        <f t="shared" si="55"/>
        <v>75.199999999999918</v>
      </c>
      <c r="Q505" s="92">
        <f t="shared" si="49"/>
        <v>3.2978723404255472</v>
      </c>
    </row>
    <row r="506" spans="11:17" x14ac:dyDescent="0.2">
      <c r="K506" s="92">
        <f t="shared" si="50"/>
        <v>1.8404633544856308</v>
      </c>
      <c r="L506" s="92">
        <f t="shared" si="51"/>
        <v>3.6560756112196606</v>
      </c>
      <c r="M506" s="92">
        <f t="shared" si="52"/>
        <v>4.8959417271842192</v>
      </c>
      <c r="N506" s="92">
        <f t="shared" si="53"/>
        <v>5.9893847816017143</v>
      </c>
      <c r="O506" s="92">
        <f t="shared" si="54"/>
        <v>7.1027696076631299</v>
      </c>
      <c r="P506" s="1">
        <f t="shared" si="55"/>
        <v>75.299999999999912</v>
      </c>
      <c r="Q506" s="92">
        <f t="shared" si="49"/>
        <v>3.2802124833997492</v>
      </c>
    </row>
    <row r="507" spans="11:17" x14ac:dyDescent="0.2">
      <c r="K507" s="92">
        <f t="shared" si="50"/>
        <v>1.8479395084128634</v>
      </c>
      <c r="L507" s="92">
        <f t="shared" si="51"/>
        <v>3.6662858849208577</v>
      </c>
      <c r="M507" s="92">
        <f t="shared" si="52"/>
        <v>4.9074045492277323</v>
      </c>
      <c r="N507" s="92">
        <f t="shared" si="53"/>
        <v>6.0017180474980929</v>
      </c>
      <c r="O507" s="92">
        <f t="shared" si="54"/>
        <v>7.1158321725057245</v>
      </c>
      <c r="P507" s="1">
        <f t="shared" si="55"/>
        <v>75.399999999999906</v>
      </c>
      <c r="Q507" s="92">
        <f t="shared" si="49"/>
        <v>3.2625994694960383</v>
      </c>
    </row>
    <row r="508" spans="11:17" x14ac:dyDescent="0.2">
      <c r="K508" s="92">
        <f t="shared" si="50"/>
        <v>1.8554303732280399</v>
      </c>
      <c r="L508" s="92">
        <f t="shared" si="51"/>
        <v>3.6765037168776566</v>
      </c>
      <c r="M508" s="92">
        <f t="shared" si="52"/>
        <v>4.9188703331676669</v>
      </c>
      <c r="N508" s="92">
        <f t="shared" si="53"/>
        <v>6.0140506276451182</v>
      </c>
      <c r="O508" s="92">
        <f t="shared" si="54"/>
        <v>7.1288907199081857</v>
      </c>
      <c r="P508" s="1">
        <f t="shared" si="55"/>
        <v>75.499999999999901</v>
      </c>
      <c r="Q508" s="92">
        <f t="shared" si="49"/>
        <v>3.2450331125827994</v>
      </c>
    </row>
    <row r="509" spans="11:17" x14ac:dyDescent="0.2">
      <c r="K509" s="92">
        <f t="shared" si="50"/>
        <v>1.8629359671955943</v>
      </c>
      <c r="L509" s="92">
        <f t="shared" si="51"/>
        <v>3.6867291015264518</v>
      </c>
      <c r="M509" s="92">
        <f t="shared" si="52"/>
        <v>4.93033906979477</v>
      </c>
      <c r="N509" s="92">
        <f t="shared" si="53"/>
        <v>6.0263825138196871</v>
      </c>
      <c r="O509" s="92">
        <f t="shared" si="54"/>
        <v>7.1419452449504455</v>
      </c>
      <c r="P509" s="1">
        <f t="shared" si="55"/>
        <v>75.599999999999895</v>
      </c>
      <c r="Q509" s="92">
        <f t="shared" si="49"/>
        <v>3.2275132275132457</v>
      </c>
    </row>
    <row r="510" spans="11:17" x14ac:dyDescent="0.2">
      <c r="K510" s="92">
        <f t="shared" si="50"/>
        <v>1.8704563087105266</v>
      </c>
      <c r="L510" s="92">
        <f t="shared" si="51"/>
        <v>3.6969620333560398</v>
      </c>
      <c r="M510" s="92">
        <f t="shared" si="52"/>
        <v>4.9418107499487105</v>
      </c>
      <c r="N510" s="92">
        <f t="shared" si="53"/>
        <v>6.0387136978471441</v>
      </c>
      <c r="O510" s="92">
        <f t="shared" si="54"/>
        <v>7.1549957427574045</v>
      </c>
      <c r="P510" s="1">
        <f t="shared" si="55"/>
        <v>75.699999999999889</v>
      </c>
      <c r="Q510" s="92">
        <f t="shared" si="49"/>
        <v>3.21003963011891</v>
      </c>
    </row>
    <row r="511" spans="11:17" x14ac:dyDescent="0.2">
      <c r="K511" s="92">
        <f t="shared" si="50"/>
        <v>1.8779914162983871</v>
      </c>
      <c r="L511" s="92">
        <f t="shared" si="51"/>
        <v>3.7072025069072945</v>
      </c>
      <c r="M511" s="92">
        <f t="shared" si="52"/>
        <v>4.9532853645177566</v>
      </c>
      <c r="N511" s="92">
        <f t="shared" si="53"/>
        <v>6.0510441716009522</v>
      </c>
      <c r="O511" s="92">
        <f t="shared" si="54"/>
        <v>7.1680422084986049</v>
      </c>
      <c r="P511" s="1">
        <f t="shared" si="55"/>
        <v>75.799999999999883</v>
      </c>
      <c r="Q511" s="92">
        <f t="shared" si="49"/>
        <v>3.1926121372031862</v>
      </c>
    </row>
    <row r="512" spans="11:17" x14ac:dyDescent="0.2">
      <c r="K512" s="92">
        <f t="shared" si="50"/>
        <v>1.8855413086152548</v>
      </c>
      <c r="L512" s="92">
        <f t="shared" si="51"/>
        <v>3.7174505167728542</v>
      </c>
      <c r="M512" s="92">
        <f t="shared" si="52"/>
        <v>4.9647629044384516</v>
      </c>
      <c r="N512" s="92">
        <f t="shared" si="53"/>
        <v>6.0633739270023783</v>
      </c>
      <c r="O512" s="92">
        <f t="shared" si="54"/>
        <v>7.1810846373879285</v>
      </c>
      <c r="P512" s="1">
        <f t="shared" si="55"/>
        <v>75.899999999999878</v>
      </c>
      <c r="Q512" s="92">
        <f t="shared" si="49"/>
        <v>3.1752305665349354</v>
      </c>
    </row>
    <row r="513" spans="11:17" x14ac:dyDescent="0.2">
      <c r="K513" s="92">
        <f t="shared" si="50"/>
        <v>1.8931060044477293</v>
      </c>
      <c r="L513" s="92">
        <f t="shared" si="51"/>
        <v>3.7277060575968091</v>
      </c>
      <c r="M513" s="92">
        <f t="shared" si="52"/>
        <v>4.9762433606953014</v>
      </c>
      <c r="N513" s="92">
        <f t="shared" si="53"/>
        <v>6.0757029560201721</v>
      </c>
      <c r="O513" s="92">
        <f t="shared" si="54"/>
        <v>7.1941230246832797</v>
      </c>
      <c r="P513" s="1">
        <f t="shared" si="55"/>
        <v>75.999999999999872</v>
      </c>
      <c r="Q513" s="92">
        <f t="shared" si="49"/>
        <v>3.1578947368421275</v>
      </c>
    </row>
    <row r="514" spans="11:17" x14ac:dyDescent="0.2">
      <c r="K514" s="92">
        <f t="shared" si="50"/>
        <v>1.9006855227129238</v>
      </c>
      <c r="L514" s="92">
        <f t="shared" si="51"/>
        <v>3.737969124074386</v>
      </c>
      <c r="M514" s="92">
        <f t="shared" si="52"/>
        <v>4.9877267243204573</v>
      </c>
      <c r="N514" s="92">
        <f t="shared" si="53"/>
        <v>6.0880312506702507</v>
      </c>
      <c r="O514" s="92">
        <f t="shared" si="54"/>
        <v>7.2071573656862613</v>
      </c>
      <c r="P514" s="1">
        <f t="shared" si="55"/>
        <v>76.099999999999866</v>
      </c>
      <c r="Q514" s="92">
        <f t="shared" si="49"/>
        <v>3.1406044678055416</v>
      </c>
    </row>
    <row r="515" spans="11:17" x14ac:dyDescent="0.2">
      <c r="K515" s="92">
        <f t="shared" si="50"/>
        <v>1.9082798824584566</v>
      </c>
      <c r="L515" s="92">
        <f t="shared" si="51"/>
        <v>3.7482397109516432</v>
      </c>
      <c r="M515" s="92">
        <f t="shared" si="52"/>
        <v>4.9992129863934043</v>
      </c>
      <c r="N515" s="92">
        <f t="shared" si="53"/>
        <v>6.1003588030153901</v>
      </c>
      <c r="O515" s="92">
        <f t="shared" si="54"/>
        <v>7.2201876557418885</v>
      </c>
      <c r="P515" s="1">
        <f t="shared" si="55"/>
        <v>76.199999999999861</v>
      </c>
      <c r="Q515" s="92">
        <f t="shared" ref="Q515:Q578" si="56">IF(P515&gt;0,1000/P515-10,1000)</f>
        <v>3.1233595800525169</v>
      </c>
    </row>
    <row r="516" spans="11:17" x14ac:dyDescent="0.2">
      <c r="K516" s="92">
        <f t="shared" ref="K516:K579" si="57">IF(D$5&gt;0.2*($Q516),(D$5-0.2*($Q516))^2/(D$5+0.8*($Q516)),0)</f>
        <v>1.9158891028624538</v>
      </c>
      <c r="L516" s="92">
        <f t="shared" ref="L516:L579" si="58">IF(E$5&gt;0.2*($Q516),(E$5-0.2*($Q516))^2/(E$5+0.8*($Q516)),0)</f>
        <v>3.7585178130251635</v>
      </c>
      <c r="M516" s="92">
        <f t="shared" ref="M516:M579" si="59">IF(F$5&gt;0.2*($Q516),(F$5-0.2*($Q516))^2/(F$5+0.8*($Q516)),0)</f>
        <v>5.010702138040644</v>
      </c>
      <c r="N516" s="92">
        <f t="shared" ref="N516:N579" si="60">IF(G$5&gt;0.2*($Q516),(G$5-0.2*($Q516))^2/(G$5+0.8*($Q516)),0)</f>
        <v>6.1126856051649128</v>
      </c>
      <c r="O516" s="92">
        <f t="shared" ref="O516:O579" si="61">IF(H$5&gt;0.2*($Q516),(H$5-0.2*($Q516))^2/(H$5+0.8*($Q516)),0)</f>
        <v>7.2332138902382672</v>
      </c>
      <c r="P516" s="1">
        <f t="shared" ref="P516:P579" si="62">P515+0.1</f>
        <v>76.299999999999855</v>
      </c>
      <c r="Q516" s="92">
        <f t="shared" si="56"/>
        <v>3.1061598951507463</v>
      </c>
    </row>
    <row r="517" spans="11:17" x14ac:dyDescent="0.2">
      <c r="K517" s="92">
        <f t="shared" si="57"/>
        <v>1.9235132032335545</v>
      </c>
      <c r="L517" s="92">
        <f t="shared" si="58"/>
        <v>3.7688034251417517</v>
      </c>
      <c r="M517" s="92">
        <f t="shared" si="59"/>
        <v>5.0221941704354043</v>
      </c>
      <c r="N517" s="92">
        <f t="shared" si="60"/>
        <v>6.1250116492743816</v>
      </c>
      <c r="O517" s="92">
        <f t="shared" si="61"/>
        <v>7.2462360646062987</v>
      </c>
      <c r="P517" s="1">
        <f t="shared" si="62"/>
        <v>76.399999999999849</v>
      </c>
      <c r="Q517" s="92">
        <f t="shared" si="56"/>
        <v>3.0890052356021194</v>
      </c>
    </row>
    <row r="518" spans="11:17" x14ac:dyDescent="0.2">
      <c r="K518" s="92">
        <f t="shared" si="57"/>
        <v>1.9311522030109132</v>
      </c>
      <c r="L518" s="92">
        <f t="shared" si="58"/>
        <v>3.7790965421981313</v>
      </c>
      <c r="M518" s="92">
        <f t="shared" si="59"/>
        <v>5.0336890747973104</v>
      </c>
      <c r="N518" s="92">
        <f t="shared" si="60"/>
        <v>6.1373369275452907</v>
      </c>
      <c r="O518" s="92">
        <f t="shared" si="61"/>
        <v>7.259254174319369</v>
      </c>
      <c r="P518" s="1">
        <f t="shared" si="62"/>
        <v>76.499999999999844</v>
      </c>
      <c r="Q518" s="92">
        <f t="shared" si="56"/>
        <v>3.0718954248366277</v>
      </c>
    </row>
    <row r="519" spans="11:17" x14ac:dyDescent="0.2">
      <c r="K519" s="92">
        <f t="shared" si="57"/>
        <v>1.9388061217642154</v>
      </c>
      <c r="L519" s="92">
        <f t="shared" si="58"/>
        <v>3.789397159140647</v>
      </c>
      <c r="M519" s="92">
        <f t="shared" si="59"/>
        <v>5.0451868423921038</v>
      </c>
      <c r="N519" s="92">
        <f t="shared" si="60"/>
        <v>6.1496614322247707</v>
      </c>
      <c r="O519" s="92">
        <f t="shared" si="61"/>
        <v>7.2722682148930637</v>
      </c>
      <c r="P519" s="1">
        <f t="shared" si="62"/>
        <v>76.599999999999838</v>
      </c>
      <c r="Q519" s="92">
        <f t="shared" si="56"/>
        <v>3.0548302872062933</v>
      </c>
    </row>
    <row r="520" spans="11:17" x14ac:dyDescent="0.2">
      <c r="K520" s="92">
        <f t="shared" si="57"/>
        <v>1.9464749791936899</v>
      </c>
      <c r="L520" s="92">
        <f t="shared" si="58"/>
        <v>3.799705270964969</v>
      </c>
      <c r="M520" s="92">
        <f t="shared" si="59"/>
        <v>5.0566874645313256</v>
      </c>
      <c r="N520" s="92">
        <f t="shared" si="60"/>
        <v>6.1619851556052776</v>
      </c>
      <c r="O520" s="92">
        <f t="shared" si="61"/>
        <v>7.2852781818848653</v>
      </c>
      <c r="P520" s="1">
        <f t="shared" si="62"/>
        <v>76.699999999999832</v>
      </c>
      <c r="Q520" s="92">
        <f t="shared" si="56"/>
        <v>3.0378096479791683</v>
      </c>
    </row>
    <row r="521" spans="11:17" x14ac:dyDescent="0.2">
      <c r="K521" s="92">
        <f t="shared" si="57"/>
        <v>1.9541587951301298</v>
      </c>
      <c r="L521" s="92">
        <f t="shared" si="58"/>
        <v>3.8100208727157985</v>
      </c>
      <c r="M521" s="92">
        <f t="shared" si="59"/>
        <v>5.0681909325720307</v>
      </c>
      <c r="N521" s="92">
        <f t="shared" si="60"/>
        <v>6.1743080900243088</v>
      </c>
      <c r="O521" s="92">
        <f t="shared" si="61"/>
        <v>7.2982840708938559</v>
      </c>
      <c r="P521" s="1">
        <f t="shared" si="62"/>
        <v>76.799999999999827</v>
      </c>
      <c r="Q521" s="92">
        <f t="shared" si="56"/>
        <v>3.0208333333333623</v>
      </c>
    </row>
    <row r="522" spans="11:17" x14ac:dyDescent="0.2">
      <c r="K522" s="92">
        <f t="shared" si="57"/>
        <v>1.9618575895349115</v>
      </c>
      <c r="L522" s="92">
        <f t="shared" si="58"/>
        <v>3.8203439594865758</v>
      </c>
      <c r="M522" s="92">
        <f t="shared" si="59"/>
        <v>5.0796972379164798</v>
      </c>
      <c r="N522" s="92">
        <f t="shared" si="60"/>
        <v>6.1866302278640957</v>
      </c>
      <c r="O522" s="92">
        <f t="shared" si="61"/>
        <v>7.3112858775604348</v>
      </c>
      <c r="P522" s="1">
        <f t="shared" si="62"/>
        <v>76.899999999999821</v>
      </c>
      <c r="Q522" s="92">
        <f t="shared" si="56"/>
        <v>3.0039011703511349</v>
      </c>
    </row>
    <row r="523" spans="11:17" x14ac:dyDescent="0.2">
      <c r="K523" s="92">
        <f t="shared" si="57"/>
        <v>1.9695713825000241</v>
      </c>
      <c r="L523" s="92">
        <f t="shared" si="58"/>
        <v>3.8306745264191875</v>
      </c>
      <c r="M523" s="92">
        <f t="shared" si="59"/>
        <v>5.0912063720118557</v>
      </c>
      <c r="N523" s="92">
        <f t="shared" si="60"/>
        <v>6.1989515615513096</v>
      </c>
      <c r="O523" s="92">
        <f t="shared" si="61"/>
        <v>7.3242835975660139</v>
      </c>
      <c r="P523" s="1">
        <f t="shared" si="62"/>
        <v>76.999999999999815</v>
      </c>
      <c r="Q523" s="92">
        <f t="shared" si="56"/>
        <v>2.9870129870130189</v>
      </c>
    </row>
    <row r="524" spans="11:17" x14ac:dyDescent="0.2">
      <c r="K524" s="92">
        <f t="shared" si="57"/>
        <v>1.9773001942480986</v>
      </c>
      <c r="L524" s="92">
        <f t="shared" si="58"/>
        <v>3.84101256870369</v>
      </c>
      <c r="M524" s="92">
        <f t="shared" si="59"/>
        <v>5.1027183263499714</v>
      </c>
      <c r="N524" s="92">
        <f t="shared" si="60"/>
        <v>6.2112720835567865</v>
      </c>
      <c r="O524" s="92">
        <f t="shared" si="61"/>
        <v>7.3372772266327564</v>
      </c>
      <c r="P524" s="1">
        <f t="shared" si="62"/>
        <v>77.09999999999981</v>
      </c>
      <c r="Q524" s="92">
        <f t="shared" si="56"/>
        <v>2.9701686121919906</v>
      </c>
    </row>
    <row r="525" spans="11:17" x14ac:dyDescent="0.2">
      <c r="K525" s="92">
        <f t="shared" si="57"/>
        <v>1.9850440451324394</v>
      </c>
      <c r="L525" s="92">
        <f t="shared" si="58"/>
        <v>3.8513580815780113</v>
      </c>
      <c r="M525" s="92">
        <f t="shared" si="59"/>
        <v>5.1142330924669732</v>
      </c>
      <c r="N525" s="92">
        <f t="shared" si="60"/>
        <v>6.2235917863952173</v>
      </c>
      <c r="O525" s="92">
        <f t="shared" si="61"/>
        <v>7.3502667605232617</v>
      </c>
      <c r="P525" s="1">
        <f t="shared" si="62"/>
        <v>77.199999999999804</v>
      </c>
      <c r="Q525" s="92">
        <f t="shared" si="56"/>
        <v>2.953367875647702</v>
      </c>
    </row>
    <row r="526" spans="11:17" x14ac:dyDescent="0.2">
      <c r="K526" s="92">
        <f t="shared" si="57"/>
        <v>1.9928029556370639</v>
      </c>
      <c r="L526" s="92">
        <f t="shared" si="58"/>
        <v>3.8617110603276759</v>
      </c>
      <c r="M526" s="92">
        <f t="shared" si="59"/>
        <v>5.1257506619430613</v>
      </c>
      <c r="N526" s="92">
        <f t="shared" si="60"/>
        <v>6.235910662624879</v>
      </c>
      <c r="O526" s="92">
        <f t="shared" si="61"/>
        <v>7.3632521950403094</v>
      </c>
      <c r="P526" s="1">
        <f t="shared" si="62"/>
        <v>77.299999999999798</v>
      </c>
      <c r="Q526" s="92">
        <f t="shared" si="56"/>
        <v>2.9366106080207324</v>
      </c>
    </row>
    <row r="527" spans="11:17" x14ac:dyDescent="0.2">
      <c r="K527" s="92">
        <f t="shared" si="57"/>
        <v>2.0005769463767438</v>
      </c>
      <c r="L527" s="92">
        <f t="shared" si="58"/>
        <v>3.872071500285525</v>
      </c>
      <c r="M527" s="92">
        <f t="shared" si="59"/>
        <v>5.1372710264022032</v>
      </c>
      <c r="N527" s="92">
        <f t="shared" si="60"/>
        <v>6.2482287048473353</v>
      </c>
      <c r="O527" s="92">
        <f t="shared" si="61"/>
        <v>7.3762335260265566</v>
      </c>
      <c r="P527" s="1">
        <f t="shared" si="62"/>
        <v>77.399999999999793</v>
      </c>
      <c r="Q527" s="92">
        <f t="shared" si="56"/>
        <v>2.9198966408269076</v>
      </c>
    </row>
    <row r="528" spans="11:17" x14ac:dyDescent="0.2">
      <c r="K528" s="92">
        <f t="shared" si="57"/>
        <v>2.0083660380970452</v>
      </c>
      <c r="L528" s="92">
        <f t="shared" si="58"/>
        <v>3.8824393968314355</v>
      </c>
      <c r="M528" s="92">
        <f t="shared" si="59"/>
        <v>5.1487941775118502</v>
      </c>
      <c r="N528" s="92">
        <f t="shared" si="60"/>
        <v>6.2605459057071702</v>
      </c>
      <c r="O528" s="92">
        <f t="shared" si="61"/>
        <v>7.3892107493642838</v>
      </c>
      <c r="P528" s="1">
        <f t="shared" si="62"/>
        <v>77.499999999999787</v>
      </c>
      <c r="Q528" s="92">
        <f t="shared" si="56"/>
        <v>2.9032258064516476</v>
      </c>
    </row>
    <row r="529" spans="11:17" x14ac:dyDescent="0.2">
      <c r="K529" s="92">
        <f t="shared" si="57"/>
        <v>2.0161702516743838</v>
      </c>
      <c r="L529" s="92">
        <f t="shared" si="58"/>
        <v>3.8928147453920428</v>
      </c>
      <c r="M529" s="92">
        <f t="shared" si="59"/>
        <v>5.1603201069826561</v>
      </c>
      <c r="N529" s="92">
        <f t="shared" si="60"/>
        <v>6.2728622578916937</v>
      </c>
      <c r="O529" s="92">
        <f t="shared" si="61"/>
        <v>7.4021838609750965</v>
      </c>
      <c r="P529" s="1">
        <f t="shared" si="62"/>
        <v>77.599999999999781</v>
      </c>
      <c r="Q529" s="92">
        <f t="shared" si="56"/>
        <v>2.8865979381443658</v>
      </c>
    </row>
    <row r="530" spans="11:17" x14ac:dyDescent="0.2">
      <c r="K530" s="92">
        <f t="shared" si="57"/>
        <v>2.0239896081160715</v>
      </c>
      <c r="L530" s="92">
        <f t="shared" si="58"/>
        <v>3.9031975414404734</v>
      </c>
      <c r="M530" s="92">
        <f t="shared" si="59"/>
        <v>5.1718488065682049</v>
      </c>
      <c r="N530" s="92">
        <f t="shared" si="60"/>
        <v>6.2851777541306726</v>
      </c>
      <c r="O530" s="92">
        <f t="shared" si="61"/>
        <v>7.4151528568196658</v>
      </c>
      <c r="P530" s="1">
        <f t="shared" si="62"/>
        <v>77.699999999999775</v>
      </c>
      <c r="Q530" s="92">
        <f t="shared" si="56"/>
        <v>2.8700128700129071</v>
      </c>
    </row>
    <row r="531" spans="11:17" x14ac:dyDescent="0.2">
      <c r="K531" s="92">
        <f t="shared" si="57"/>
        <v>2.0318241285603751</v>
      </c>
      <c r="L531" s="92">
        <f t="shared" si="58"/>
        <v>3.9135877804960675</v>
      </c>
      <c r="M531" s="92">
        <f t="shared" si="59"/>
        <v>5.1833802680647327</v>
      </c>
      <c r="N531" s="92">
        <f t="shared" si="60"/>
        <v>6.2974923871960531</v>
      </c>
      <c r="O531" s="92">
        <f t="shared" si="61"/>
        <v>7.4281177328974541</v>
      </c>
      <c r="P531" s="1">
        <f t="shared" si="62"/>
        <v>77.79999999999977</v>
      </c>
      <c r="Q531" s="92">
        <f t="shared" si="56"/>
        <v>2.8534704370180322</v>
      </c>
    </row>
    <row r="532" spans="11:17" x14ac:dyDescent="0.2">
      <c r="K532" s="92">
        <f t="shared" si="57"/>
        <v>2.0396738342765728</v>
      </c>
      <c r="L532" s="92">
        <f t="shared" si="58"/>
        <v>3.9239854581241111</v>
      </c>
      <c r="M532" s="92">
        <f t="shared" si="59"/>
        <v>5.1949144833108472</v>
      </c>
      <c r="N532" s="92">
        <f t="shared" si="60"/>
        <v>6.3098061499016858</v>
      </c>
      <c r="O532" s="92">
        <f t="shared" si="61"/>
        <v>7.4410784852464378</v>
      </c>
      <c r="P532" s="1">
        <f t="shared" si="62"/>
        <v>77.899999999999764</v>
      </c>
      <c r="Q532" s="92">
        <f t="shared" si="56"/>
        <v>2.8369704749679467</v>
      </c>
    </row>
    <row r="533" spans="11:17" x14ac:dyDescent="0.2">
      <c r="K533" s="92">
        <f t="shared" si="57"/>
        <v>2.0475387466650186</v>
      </c>
      <c r="L533" s="92">
        <f t="shared" si="58"/>
        <v>3.9343905699355681</v>
      </c>
      <c r="M533" s="92">
        <f t="shared" si="59"/>
        <v>5.2064514441872651</v>
      </c>
      <c r="N533" s="92">
        <f t="shared" si="60"/>
        <v>6.3221190351030589</v>
      </c>
      <c r="O533" s="92">
        <f t="shared" si="61"/>
        <v>7.4540351099428577</v>
      </c>
      <c r="P533" s="1">
        <f t="shared" si="62"/>
        <v>77.999999999999758</v>
      </c>
      <c r="Q533" s="92">
        <f t="shared" si="56"/>
        <v>2.8205128205128602</v>
      </c>
    </row>
    <row r="534" spans="11:17" x14ac:dyDescent="0.2">
      <c r="K534" s="92">
        <f t="shared" si="57"/>
        <v>2.055418887257209</v>
      </c>
      <c r="L534" s="92">
        <f t="shared" si="58"/>
        <v>3.944803111586817</v>
      </c>
      <c r="M534" s="92">
        <f t="shared" si="59"/>
        <v>5.2179911426165377</v>
      </c>
      <c r="N534" s="92">
        <f t="shared" si="60"/>
        <v>6.3344310356970235</v>
      </c>
      <c r="O534" s="92">
        <f t="shared" si="61"/>
        <v>7.4669876031009359</v>
      </c>
      <c r="P534" s="1">
        <f t="shared" si="62"/>
        <v>78.099999999999753</v>
      </c>
      <c r="Q534" s="92">
        <f t="shared" si="56"/>
        <v>2.8040973111396053</v>
      </c>
    </row>
    <row r="535" spans="11:17" x14ac:dyDescent="0.2">
      <c r="K535" s="92">
        <f t="shared" si="57"/>
        <v>2.0633142777158531</v>
      </c>
      <c r="L535" s="92">
        <f t="shared" si="58"/>
        <v>3.9552230787793854</v>
      </c>
      <c r="M535" s="92">
        <f t="shared" si="59"/>
        <v>5.2295335705627854</v>
      </c>
      <c r="N535" s="92">
        <f t="shared" si="60"/>
        <v>6.3467421446215244</v>
      </c>
      <c r="O535" s="92">
        <f t="shared" si="61"/>
        <v>7.4799359608726155</v>
      </c>
      <c r="P535" s="1">
        <f t="shared" si="62"/>
        <v>78.199999999999747</v>
      </c>
      <c r="Q535" s="92">
        <f t="shared" si="56"/>
        <v>2.7877237851662819</v>
      </c>
    </row>
    <row r="536" spans="11:17" x14ac:dyDescent="0.2">
      <c r="K536" s="92">
        <f t="shared" si="57"/>
        <v>2.0712249398349445</v>
      </c>
      <c r="L536" s="92">
        <f t="shared" si="58"/>
        <v>3.9656504672596902</v>
      </c>
      <c r="M536" s="92">
        <f t="shared" si="59"/>
        <v>5.2410787200314308</v>
      </c>
      <c r="N536" s="92">
        <f t="shared" si="60"/>
        <v>6.3590523548553435</v>
      </c>
      <c r="O536" s="92">
        <f t="shared" si="61"/>
        <v>7.4928801794473117</v>
      </c>
      <c r="P536" s="1">
        <f t="shared" si="62"/>
        <v>78.299999999999741</v>
      </c>
      <c r="Q536" s="92">
        <f t="shared" si="56"/>
        <v>2.771392081736952</v>
      </c>
    </row>
    <row r="537" spans="11:17" x14ac:dyDescent="0.2">
      <c r="K537" s="92">
        <f t="shared" si="57"/>
        <v>2.079150895539839</v>
      </c>
      <c r="L537" s="92">
        <f t="shared" si="58"/>
        <v>3.9760852728187768</v>
      </c>
      <c r="M537" s="92">
        <f t="shared" si="59"/>
        <v>5.2526265830689374</v>
      </c>
      <c r="N537" s="92">
        <f t="shared" si="60"/>
        <v>6.3713616594178344</v>
      </c>
      <c r="O537" s="92">
        <f t="shared" si="61"/>
        <v>7.5058202550516411</v>
      </c>
      <c r="P537" s="1">
        <f t="shared" si="62"/>
        <v>78.399999999999736</v>
      </c>
      <c r="Q537" s="92">
        <f t="shared" si="56"/>
        <v>2.7551020408163698</v>
      </c>
    </row>
    <row r="538" spans="11:17" x14ac:dyDescent="0.2">
      <c r="K538" s="92">
        <f t="shared" si="57"/>
        <v>2.0870921668873388</v>
      </c>
      <c r="L538" s="92">
        <f t="shared" si="58"/>
        <v>3.9865274912920672</v>
      </c>
      <c r="M538" s="92">
        <f t="shared" si="59"/>
        <v>5.2641771517625457</v>
      </c>
      <c r="N538" s="92">
        <f t="shared" si="60"/>
        <v>6.3836700513686511</v>
      </c>
      <c r="O538" s="92">
        <f t="shared" si="61"/>
        <v>7.5187561839491668</v>
      </c>
      <c r="P538" s="1">
        <f t="shared" si="62"/>
        <v>78.49999999999973</v>
      </c>
      <c r="Q538" s="92">
        <f t="shared" si="56"/>
        <v>2.7388535031847567</v>
      </c>
    </row>
    <row r="539" spans="11:17" x14ac:dyDescent="0.2">
      <c r="K539" s="92">
        <f t="shared" si="57"/>
        <v>2.0950487760657701</v>
      </c>
      <c r="L539" s="92">
        <f t="shared" si="58"/>
        <v>3.9969771185590939</v>
      </c>
      <c r="M539" s="92">
        <f t="shared" si="59"/>
        <v>5.2757304182400135</v>
      </c>
      <c r="N539" s="92">
        <f t="shared" si="60"/>
        <v>6.3959775238075052</v>
      </c>
      <c r="O539" s="92">
        <f t="shared" si="61"/>
        <v>7.5316879624401478</v>
      </c>
      <c r="P539" s="1">
        <f t="shared" si="62"/>
        <v>78.599999999999724</v>
      </c>
      <c r="Q539" s="92">
        <f t="shared" si="56"/>
        <v>2.722646310432614</v>
      </c>
    </row>
    <row r="540" spans="11:17" x14ac:dyDescent="0.2">
      <c r="K540" s="92">
        <f t="shared" si="57"/>
        <v>2.1030207453950776</v>
      </c>
      <c r="L540" s="92">
        <f t="shared" si="58"/>
        <v>4.0074341505432605</v>
      </c>
      <c r="M540" s="92">
        <f t="shared" si="59"/>
        <v>5.2872863746693648</v>
      </c>
      <c r="N540" s="92">
        <f t="shared" si="60"/>
        <v>6.4082840698738925</v>
      </c>
      <c r="O540" s="92">
        <f t="shared" si="61"/>
        <v>7.544615586861279</v>
      </c>
      <c r="P540" s="1">
        <f t="shared" si="62"/>
        <v>78.699999999999719</v>
      </c>
      <c r="Q540" s="92">
        <f t="shared" si="56"/>
        <v>2.7064803049555728</v>
      </c>
    </row>
    <row r="541" spans="11:17" x14ac:dyDescent="0.2">
      <c r="K541" s="92">
        <f t="shared" si="57"/>
        <v>2.1110080973269105</v>
      </c>
      <c r="L541" s="92">
        <f t="shared" si="58"/>
        <v>4.0178985832115819</v>
      </c>
      <c r="M541" s="92">
        <f t="shared" si="59"/>
        <v>5.2988450132586244</v>
      </c>
      <c r="N541" s="92">
        <f t="shared" si="60"/>
        <v>6.4205896827468578</v>
      </c>
      <c r="O541" s="92">
        <f t="shared" si="61"/>
        <v>7.5575390535854492</v>
      </c>
      <c r="P541" s="1">
        <f t="shared" si="62"/>
        <v>78.799999999999713</v>
      </c>
      <c r="Q541" s="92">
        <f t="shared" si="56"/>
        <v>2.6903553299492842</v>
      </c>
    </row>
    <row r="542" spans="11:17" x14ac:dyDescent="0.2">
      <c r="K542" s="92">
        <f t="shared" si="57"/>
        <v>2.1190108544447215</v>
      </c>
      <c r="L542" s="92">
        <f t="shared" si="58"/>
        <v>4.0283704125744357</v>
      </c>
      <c r="M542" s="92">
        <f t="shared" si="59"/>
        <v>5.3104063262555732</v>
      </c>
      <c r="N542" s="92">
        <f t="shared" si="60"/>
        <v>6.4328943556447165</v>
      </c>
      <c r="O542" s="92">
        <f t="shared" si="61"/>
        <v>7.5704583590214831</v>
      </c>
      <c r="P542" s="1">
        <f t="shared" si="62"/>
        <v>78.899999999999707</v>
      </c>
      <c r="Q542" s="92">
        <f t="shared" si="56"/>
        <v>2.674271229404356</v>
      </c>
    </row>
    <row r="543" spans="11:17" x14ac:dyDescent="0.2">
      <c r="K543" s="92">
        <f t="shared" si="57"/>
        <v>2.1270290394638631</v>
      </c>
      <c r="L543" s="92">
        <f t="shared" si="58"/>
        <v>4.0388496346853167</v>
      </c>
      <c r="M543" s="92">
        <f t="shared" si="59"/>
        <v>5.3219703059474917</v>
      </c>
      <c r="N543" s="92">
        <f t="shared" si="60"/>
        <v>6.445198081824822</v>
      </c>
      <c r="O543" s="92">
        <f t="shared" si="61"/>
        <v>7.583373499613896</v>
      </c>
      <c r="P543" s="1">
        <f t="shared" si="62"/>
        <v>78.999999999999702</v>
      </c>
      <c r="Q543" s="92">
        <f t="shared" si="56"/>
        <v>2.6582278481013137</v>
      </c>
    </row>
    <row r="544" spans="11:17" x14ac:dyDescent="0.2">
      <c r="K544" s="92">
        <f t="shared" si="57"/>
        <v>2.1350626752316897</v>
      </c>
      <c r="L544" s="92">
        <f t="shared" si="58"/>
        <v>4.0493362456405935</v>
      </c>
      <c r="M544" s="92">
        <f t="shared" si="59"/>
        <v>5.3335369446609135</v>
      </c>
      <c r="N544" s="92">
        <f t="shared" si="60"/>
        <v>6.4575008545833121</v>
      </c>
      <c r="O544" s="92">
        <f t="shared" si="61"/>
        <v>7.5962844718426554</v>
      </c>
      <c r="P544" s="1">
        <f t="shared" si="62"/>
        <v>79.099999999999696</v>
      </c>
      <c r="Q544" s="92">
        <f t="shared" si="56"/>
        <v>2.6422250316056104</v>
      </c>
    </row>
    <row r="545" spans="11:17" x14ac:dyDescent="0.2">
      <c r="K545" s="92">
        <f t="shared" si="57"/>
        <v>2.1431117847276622</v>
      </c>
      <c r="L545" s="92">
        <f t="shared" si="58"/>
        <v>4.0598302415792586</v>
      </c>
      <c r="M545" s="92">
        <f t="shared" si="59"/>
        <v>5.3451062347613716</v>
      </c>
      <c r="N545" s="92">
        <f t="shared" si="60"/>
        <v>6.469802667254859</v>
      </c>
      <c r="O545" s="92">
        <f t="shared" si="61"/>
        <v>7.6091912722229278</v>
      </c>
      <c r="P545" s="1">
        <f t="shared" si="62"/>
        <v>79.19999999999969</v>
      </c>
      <c r="Q545" s="92">
        <f t="shared" si="56"/>
        <v>2.626262626262676</v>
      </c>
    </row>
    <row r="546" spans="11:17" x14ac:dyDescent="0.2">
      <c r="K546" s="92">
        <f t="shared" si="57"/>
        <v>2.1511763910634603</v>
      </c>
      <c r="L546" s="92">
        <f t="shared" si="58"/>
        <v>4.0703316186826939</v>
      </c>
      <c r="M546" s="92">
        <f t="shared" si="59"/>
        <v>5.3566781686531604</v>
      </c>
      <c r="N546" s="92">
        <f t="shared" si="60"/>
        <v>6.4821035132124223</v>
      </c>
      <c r="O546" s="92">
        <f t="shared" si="61"/>
        <v>7.6220938973048424</v>
      </c>
      <c r="P546" s="1">
        <f t="shared" si="62"/>
        <v>79.299999999999685</v>
      </c>
      <c r="Q546" s="92">
        <f t="shared" si="56"/>
        <v>2.6103404791929883</v>
      </c>
    </row>
    <row r="547" spans="11:17" x14ac:dyDescent="0.2">
      <c r="K547" s="92">
        <f t="shared" si="57"/>
        <v>2.159256517483088</v>
      </c>
      <c r="L547" s="92">
        <f t="shared" si="58"/>
        <v>4.0808403731744276</v>
      </c>
      <c r="M547" s="92">
        <f t="shared" si="59"/>
        <v>5.368252738779085</v>
      </c>
      <c r="N547" s="92">
        <f t="shared" si="60"/>
        <v>6.494403385867014</v>
      </c>
      <c r="O547" s="92">
        <f t="shared" si="61"/>
        <v>7.6349923436732521</v>
      </c>
      <c r="P547" s="1">
        <f t="shared" si="62"/>
        <v>79.399999999999679</v>
      </c>
      <c r="Q547" s="92">
        <f t="shared" si="56"/>
        <v>2.5944584382872051</v>
      </c>
    </row>
    <row r="548" spans="11:17" x14ac:dyDescent="0.2">
      <c r="K548" s="92">
        <f t="shared" si="57"/>
        <v>2.1673521873629986</v>
      </c>
      <c r="L548" s="92">
        <f t="shared" si="58"/>
        <v>4.0913565013198978</v>
      </c>
      <c r="M548" s="92">
        <f t="shared" si="59"/>
        <v>5.3798299376202277</v>
      </c>
      <c r="N548" s="92">
        <f t="shared" si="60"/>
        <v>6.5067022786674418</v>
      </c>
      <c r="O548" s="92">
        <f t="shared" si="61"/>
        <v>7.6478866079474903</v>
      </c>
      <c r="P548" s="1">
        <f t="shared" si="62"/>
        <v>79.499999999999673</v>
      </c>
      <c r="Q548" s="92">
        <f t="shared" si="56"/>
        <v>2.5786163522013101</v>
      </c>
    </row>
    <row r="549" spans="11:17" x14ac:dyDescent="0.2">
      <c r="K549" s="92">
        <f t="shared" si="57"/>
        <v>2.1754634242122068</v>
      </c>
      <c r="L549" s="92">
        <f t="shared" si="58"/>
        <v>4.1018799994262123</v>
      </c>
      <c r="M549" s="92">
        <f t="shared" si="59"/>
        <v>5.3914097576956941</v>
      </c>
      <c r="N549" s="92">
        <f t="shared" si="60"/>
        <v>6.5190001851000856</v>
      </c>
      <c r="O549" s="92">
        <f t="shared" si="61"/>
        <v>7.6607766867811433</v>
      </c>
      <c r="P549" s="1">
        <f t="shared" si="62"/>
        <v>79.599999999999667</v>
      </c>
      <c r="Q549" s="92">
        <f t="shared" si="56"/>
        <v>2.562814070351811</v>
      </c>
    </row>
    <row r="550" spans="11:17" x14ac:dyDescent="0.2">
      <c r="K550" s="92">
        <f t="shared" si="57"/>
        <v>2.1835902516724119</v>
      </c>
      <c r="L550" s="92">
        <f t="shared" si="58"/>
        <v>4.1124108638419177</v>
      </c>
      <c r="M550" s="92">
        <f t="shared" si="59"/>
        <v>5.4029921915623875</v>
      </c>
      <c r="N550" s="92">
        <f t="shared" si="60"/>
        <v>6.5312970986886443</v>
      </c>
      <c r="O550" s="92">
        <f t="shared" si="61"/>
        <v>7.6736625768618048</v>
      </c>
      <c r="P550" s="1">
        <f t="shared" si="62"/>
        <v>79.699999999999662</v>
      </c>
      <c r="Q550" s="92">
        <f t="shared" si="56"/>
        <v>2.5470514429109699</v>
      </c>
    </row>
    <row r="551" spans="11:17" x14ac:dyDescent="0.2">
      <c r="K551" s="92">
        <f t="shared" si="57"/>
        <v>2.19173269351813</v>
      </c>
      <c r="L551" s="92">
        <f t="shared" si="58"/>
        <v>4.1229490909567703</v>
      </c>
      <c r="M551" s="92">
        <f t="shared" si="59"/>
        <v>5.4145772318147651</v>
      </c>
      <c r="N551" s="92">
        <f t="shared" si="60"/>
        <v>6.5435930129939122</v>
      </c>
      <c r="O551" s="92">
        <f t="shared" si="61"/>
        <v>7.6865442749108581</v>
      </c>
      <c r="P551" s="1">
        <f t="shared" si="62"/>
        <v>79.799999999999656</v>
      </c>
      <c r="Q551" s="92">
        <f t="shared" si="56"/>
        <v>2.5313283208020589</v>
      </c>
    </row>
    <row r="552" spans="11:17" x14ac:dyDescent="0.2">
      <c r="K552" s="92">
        <f t="shared" si="57"/>
        <v>2.1998907736568172</v>
      </c>
      <c r="L552" s="92">
        <f t="shared" si="58"/>
        <v>4.1334946772015</v>
      </c>
      <c r="M552" s="92">
        <f t="shared" si="59"/>
        <v>5.4261648710846062</v>
      </c>
      <c r="N552" s="92">
        <f t="shared" si="60"/>
        <v>6.5558879216135324</v>
      </c>
      <c r="O552" s="92">
        <f t="shared" si="61"/>
        <v>7.6994217776832272</v>
      </c>
      <c r="P552" s="1">
        <f t="shared" si="62"/>
        <v>79.89999999999965</v>
      </c>
      <c r="Q552" s="92">
        <f t="shared" si="56"/>
        <v>2.5156445556946725</v>
      </c>
    </row>
    <row r="553" spans="11:17" x14ac:dyDescent="0.2">
      <c r="K553" s="92">
        <f t="shared" si="57"/>
        <v>2.2080645161290038</v>
      </c>
      <c r="L553" s="92">
        <f t="shared" si="58"/>
        <v>4.1440476190475826</v>
      </c>
      <c r="M553" s="92">
        <f t="shared" si="59"/>
        <v>5.4377551020407759</v>
      </c>
      <c r="N553" s="92">
        <f t="shared" si="60"/>
        <v>6.5681818181817748</v>
      </c>
      <c r="O553" s="92">
        <f t="shared" si="61"/>
        <v>7.7122950819671674</v>
      </c>
      <c r="P553" s="1">
        <f t="shared" si="62"/>
        <v>79.999999999999645</v>
      </c>
      <c r="Q553" s="92">
        <f t="shared" si="56"/>
        <v>2.5000000000000551</v>
      </c>
    </row>
    <row r="554" spans="11:17" x14ac:dyDescent="0.2">
      <c r="K554" s="92">
        <f t="shared" si="57"/>
        <v>2.2162539451084333</v>
      </c>
      <c r="L554" s="92">
        <f t="shared" si="58"/>
        <v>4.1546079130070126</v>
      </c>
      <c r="M554" s="92">
        <f t="shared" si="59"/>
        <v>5.4493479173889936</v>
      </c>
      <c r="N554" s="92">
        <f t="shared" si="60"/>
        <v>6.5804746963692953</v>
      </c>
      <c r="O554" s="92">
        <f t="shared" si="61"/>
        <v>7.7251641845840178</v>
      </c>
      <c r="P554" s="1">
        <f t="shared" si="62"/>
        <v>80.099999999999639</v>
      </c>
      <c r="Q554" s="92">
        <f t="shared" si="56"/>
        <v>2.4843945068664741</v>
      </c>
    </row>
    <row r="555" spans="11:17" x14ac:dyDescent="0.2">
      <c r="K555" s="92">
        <f t="shared" si="57"/>
        <v>2.2244590849022039</v>
      </c>
      <c r="L555" s="92">
        <f t="shared" si="58"/>
        <v>4.1651755556320804</v>
      </c>
      <c r="M555" s="92">
        <f t="shared" si="59"/>
        <v>5.4609433098716123</v>
      </c>
      <c r="N555" s="92">
        <f t="shared" si="60"/>
        <v>6.5927665498829171</v>
      </c>
      <c r="O555" s="92">
        <f t="shared" si="61"/>
        <v>7.7380290823879969</v>
      </c>
      <c r="P555" s="1">
        <f t="shared" si="62"/>
        <v>80.199999999999633</v>
      </c>
      <c r="Q555" s="92">
        <f t="shared" si="56"/>
        <v>2.468827930174621</v>
      </c>
    </row>
    <row r="556" spans="11:17" x14ac:dyDescent="0.2">
      <c r="K556" s="92">
        <f t="shared" si="57"/>
        <v>2.2326799599509055</v>
      </c>
      <c r="L556" s="92">
        <f t="shared" si="58"/>
        <v>4.175750543515151</v>
      </c>
      <c r="M556" s="92">
        <f t="shared" si="59"/>
        <v>5.4725412722673745</v>
      </c>
      <c r="N556" s="92">
        <f t="shared" si="60"/>
        <v>6.6050573724653878</v>
      </c>
      <c r="O556" s="92">
        <f t="shared" si="61"/>
        <v>7.7508897722659604</v>
      </c>
      <c r="P556" s="1">
        <f t="shared" si="62"/>
        <v>80.299999999999628</v>
      </c>
      <c r="Q556" s="92">
        <f t="shared" si="56"/>
        <v>2.4533001245330581</v>
      </c>
    </row>
    <row r="557" spans="11:17" x14ac:dyDescent="0.2">
      <c r="K557" s="92">
        <f t="shared" si="57"/>
        <v>2.2409165948287688</v>
      </c>
      <c r="L557" s="92">
        <f t="shared" si="58"/>
        <v>4.1863328732884266</v>
      </c>
      <c r="M557" s="92">
        <f t="shared" si="59"/>
        <v>5.4841417973912003</v>
      </c>
      <c r="N557" s="92">
        <f t="shared" si="60"/>
        <v>6.6173471578951659</v>
      </c>
      <c r="O557" s="92">
        <f t="shared" si="61"/>
        <v>7.7637462511371886</v>
      </c>
      <c r="P557" s="1">
        <f t="shared" si="62"/>
        <v>80.399999999999622</v>
      </c>
      <c r="Q557" s="92">
        <f t="shared" si="56"/>
        <v>2.4378109452736911</v>
      </c>
    </row>
    <row r="558" spans="11:17" x14ac:dyDescent="0.2">
      <c r="K558" s="92">
        <f t="shared" si="57"/>
        <v>2.2491690142438223</v>
      </c>
      <c r="L558" s="92">
        <f t="shared" si="58"/>
        <v>4.196922541623751</v>
      </c>
      <c r="M558" s="92">
        <f t="shared" si="59"/>
        <v>5.4957448780939568</v>
      </c>
      <c r="N558" s="92">
        <f t="shared" si="60"/>
        <v>6.6296358999861971</v>
      </c>
      <c r="O558" s="92">
        <f t="shared" si="61"/>
        <v>7.7765985159531663</v>
      </c>
      <c r="P558" s="1">
        <f t="shared" si="62"/>
        <v>80.499999999999616</v>
      </c>
      <c r="Q558" s="92">
        <f t="shared" si="56"/>
        <v>2.4223602484472639</v>
      </c>
    </row>
    <row r="559" spans="11:17" x14ac:dyDescent="0.2">
      <c r="K559" s="92">
        <f t="shared" si="57"/>
        <v>2.2574372430380349</v>
      </c>
      <c r="L559" s="92">
        <f t="shared" si="58"/>
        <v>4.2075195452323664</v>
      </c>
      <c r="M559" s="92">
        <f t="shared" si="59"/>
        <v>5.5073505072622329</v>
      </c>
      <c r="N559" s="92">
        <f t="shared" si="60"/>
        <v>6.6419235925876823</v>
      </c>
      <c r="O559" s="92">
        <f t="shared" si="61"/>
        <v>7.7894465636973615</v>
      </c>
      <c r="P559" s="1">
        <f t="shared" si="62"/>
        <v>80.599999999999611</v>
      </c>
      <c r="Q559" s="92">
        <f t="shared" si="56"/>
        <v>2.4069478908189179</v>
      </c>
    </row>
    <row r="560" spans="11:17" x14ac:dyDescent="0.2">
      <c r="K560" s="92">
        <f t="shared" si="57"/>
        <v>2.2657213061874808</v>
      </c>
      <c r="L560" s="92">
        <f t="shared" si="58"/>
        <v>4.2181238808647148</v>
      </c>
      <c r="M560" s="92">
        <f t="shared" si="59"/>
        <v>5.5189586778181212</v>
      </c>
      <c r="N560" s="92">
        <f t="shared" si="60"/>
        <v>6.6542102295838594</v>
      </c>
      <c r="O560" s="92">
        <f t="shared" si="61"/>
        <v>7.8022903913850037</v>
      </c>
      <c r="P560" s="1">
        <f t="shared" si="62"/>
        <v>80.699999999999605</v>
      </c>
      <c r="Q560" s="92">
        <f t="shared" si="56"/>
        <v>2.3915737298637527</v>
      </c>
    </row>
    <row r="561" spans="11:17" x14ac:dyDescent="0.2">
      <c r="K561" s="92">
        <f t="shared" si="57"/>
        <v>2.2740212288024968</v>
      </c>
      <c r="L561" s="92">
        <f t="shared" si="58"/>
        <v>4.2287355453102142</v>
      </c>
      <c r="M561" s="92">
        <f t="shared" si="59"/>
        <v>5.5305693827189977</v>
      </c>
      <c r="N561" s="92">
        <f t="shared" si="60"/>
        <v>6.6664958048937919</v>
      </c>
      <c r="O561" s="92">
        <f t="shared" si="61"/>
        <v>7.8151299960628826</v>
      </c>
      <c r="P561" s="1">
        <f t="shared" si="62"/>
        <v>80.799999999999599</v>
      </c>
      <c r="Q561" s="92">
        <f t="shared" si="56"/>
        <v>2.376237623762437</v>
      </c>
    </row>
    <row r="562" spans="11:17" x14ac:dyDescent="0.2">
      <c r="K562" s="92">
        <f t="shared" si="57"/>
        <v>2.2823370361278466</v>
      </c>
      <c r="L562" s="92">
        <f t="shared" si="58"/>
        <v>4.2393545353970454</v>
      </c>
      <c r="M562" s="92">
        <f t="shared" si="59"/>
        <v>5.5421826149573032</v>
      </c>
      <c r="N562" s="92">
        <f t="shared" si="60"/>
        <v>6.6787803124711402</v>
      </c>
      <c r="O562" s="92">
        <f t="shared" si="61"/>
        <v>7.827965374809116</v>
      </c>
      <c r="P562" s="1">
        <f t="shared" si="62"/>
        <v>80.899999999999594</v>
      </c>
      <c r="Q562" s="92">
        <f t="shared" si="56"/>
        <v>2.360939431396849</v>
      </c>
    </row>
    <row r="563" spans="11:17" x14ac:dyDescent="0.2">
      <c r="K563" s="92">
        <f t="shared" si="57"/>
        <v>2.29066875354289</v>
      </c>
      <c r="L563" s="92">
        <f t="shared" si="58"/>
        <v>4.2499808479919423</v>
      </c>
      <c r="M563" s="92">
        <f t="shared" si="59"/>
        <v>5.5537983675603337</v>
      </c>
      <c r="N563" s="92">
        <f t="shared" si="60"/>
        <v>6.6910637463039526</v>
      </c>
      <c r="O563" s="92">
        <f t="shared" si="61"/>
        <v>7.8407965247329541</v>
      </c>
      <c r="P563" s="1">
        <f t="shared" si="62"/>
        <v>80.999999999999588</v>
      </c>
      <c r="Q563" s="92">
        <f t="shared" si="56"/>
        <v>2.3456790123457409</v>
      </c>
    </row>
    <row r="564" spans="11:17" x14ac:dyDescent="0.2">
      <c r="K564" s="92">
        <f t="shared" si="57"/>
        <v>2.2990164065617482</v>
      </c>
      <c r="L564" s="92">
        <f t="shared" si="58"/>
        <v>4.2606144799999797</v>
      </c>
      <c r="M564" s="92">
        <f t="shared" si="59"/>
        <v>5.5654166335900097</v>
      </c>
      <c r="N564" s="92">
        <f t="shared" si="60"/>
        <v>6.703346100414449</v>
      </c>
      <c r="O564" s="92">
        <f t="shared" si="61"/>
        <v>7.8536234429745546</v>
      </c>
      <c r="P564" s="1">
        <f t="shared" si="62"/>
        <v>81.099999999999582</v>
      </c>
      <c r="Q564" s="92">
        <f t="shared" si="56"/>
        <v>2.3304562268804574</v>
      </c>
    </row>
    <row r="565" spans="11:17" x14ac:dyDescent="0.2">
      <c r="K565" s="92">
        <f t="shared" si="57"/>
        <v>2.3073800208334823</v>
      </c>
      <c r="L565" s="92">
        <f t="shared" si="58"/>
        <v>4.2712554283643653</v>
      </c>
      <c r="M565" s="92">
        <f t="shared" si="59"/>
        <v>5.5770374061426784</v>
      </c>
      <c r="N565" s="92">
        <f t="shared" si="60"/>
        <v>6.7156273688588026</v>
      </c>
      <c r="O565" s="92">
        <f t="shared" si="61"/>
        <v>7.8664461267047843</v>
      </c>
      <c r="P565" s="1">
        <f t="shared" si="62"/>
        <v>81.199999999999577</v>
      </c>
      <c r="Q565" s="92">
        <f t="shared" si="56"/>
        <v>2.3152709359606547</v>
      </c>
    </row>
    <row r="566" spans="11:17" x14ac:dyDescent="0.2">
      <c r="K566" s="92">
        <f t="shared" si="57"/>
        <v>2.3157596221422696</v>
      </c>
      <c r="L566" s="92">
        <f t="shared" si="58"/>
        <v>4.2819036900662324</v>
      </c>
      <c r="M566" s="92">
        <f t="shared" si="59"/>
        <v>5.5886606783488926</v>
      </c>
      <c r="N566" s="92">
        <f t="shared" si="60"/>
        <v>6.7279075457269428</v>
      </c>
      <c r="O566" s="92">
        <f t="shared" si="61"/>
        <v>7.8792645731250088</v>
      </c>
      <c r="P566" s="1">
        <f t="shared" si="62"/>
        <v>81.299999999999571</v>
      </c>
      <c r="Q566" s="92">
        <f t="shared" si="56"/>
        <v>2.3001230012300766</v>
      </c>
    </row>
    <row r="567" spans="11:17" x14ac:dyDescent="0.2">
      <c r="K567" s="92">
        <f t="shared" si="57"/>
        <v>2.3241552364075853</v>
      </c>
      <c r="L567" s="92">
        <f t="shared" si="58"/>
        <v>4.2925592621244339</v>
      </c>
      <c r="M567" s="92">
        <f t="shared" si="59"/>
        <v>5.6002864433732098</v>
      </c>
      <c r="N567" s="92">
        <f t="shared" si="60"/>
        <v>6.7401866251423241</v>
      </c>
      <c r="O567" s="92">
        <f t="shared" si="61"/>
        <v>7.8920787794668836</v>
      </c>
      <c r="P567" s="1">
        <f t="shared" si="62"/>
        <v>81.399999999999565</v>
      </c>
      <c r="Q567" s="92">
        <f t="shared" si="56"/>
        <v>2.2850122850123498</v>
      </c>
    </row>
    <row r="568" spans="11:17" x14ac:dyDescent="0.2">
      <c r="K568" s="92">
        <f t="shared" si="57"/>
        <v>2.3325668896843808</v>
      </c>
      <c r="L568" s="92">
        <f t="shared" si="58"/>
        <v>4.303222141595338</v>
      </c>
      <c r="M568" s="92">
        <f t="shared" si="59"/>
        <v>5.6119146944139722</v>
      </c>
      <c r="N568" s="92">
        <f t="shared" si="60"/>
        <v>6.7524646012617398</v>
      </c>
      <c r="O568" s="92">
        <f t="shared" si="61"/>
        <v>7.9048887429921528</v>
      </c>
      <c r="P568" s="1">
        <f t="shared" si="62"/>
        <v>81.499999999999559</v>
      </c>
      <c r="Q568" s="92">
        <f t="shared" si="56"/>
        <v>2.2699386503068144</v>
      </c>
    </row>
    <row r="569" spans="11:17" x14ac:dyDescent="0.2">
      <c r="K569" s="92">
        <f t="shared" si="57"/>
        <v>2.3409946081632804</v>
      </c>
      <c r="L569" s="92">
        <f t="shared" si="58"/>
        <v>4.3138923255726285</v>
      </c>
      <c r="M569" s="92">
        <f t="shared" si="59"/>
        <v>5.6235454247031083</v>
      </c>
      <c r="N569" s="92">
        <f t="shared" si="60"/>
        <v>6.7647414682750959</v>
      </c>
      <c r="O569" s="92">
        <f t="shared" si="61"/>
        <v>7.9176944609924425</v>
      </c>
      <c r="P569" s="1">
        <f t="shared" si="62"/>
        <v>81.599999999999554</v>
      </c>
      <c r="Q569" s="92">
        <f t="shared" si="56"/>
        <v>2.2549019607843803</v>
      </c>
    </row>
    <row r="570" spans="11:17" x14ac:dyDescent="0.2">
      <c r="K570" s="92">
        <f t="shared" si="57"/>
        <v>2.349438418170763</v>
      </c>
      <c r="L570" s="92">
        <f t="shared" si="58"/>
        <v>4.3245698111870983</v>
      </c>
      <c r="M570" s="92">
        <f t="shared" si="59"/>
        <v>5.6351786275059244</v>
      </c>
      <c r="N570" s="92">
        <f t="shared" si="60"/>
        <v>6.7770172204052228</v>
      </c>
      <c r="O570" s="92">
        <f t="shared" si="61"/>
        <v>7.9304959307890641</v>
      </c>
      <c r="P570" s="1">
        <f t="shared" si="62"/>
        <v>81.699999999999548</v>
      </c>
      <c r="Q570" s="92">
        <f t="shared" si="56"/>
        <v>2.2399020807834216</v>
      </c>
    </row>
    <row r="571" spans="11:17" x14ac:dyDescent="0.2">
      <c r="K571" s="92">
        <f t="shared" si="57"/>
        <v>2.3578983461693634</v>
      </c>
      <c r="L571" s="92">
        <f t="shared" si="58"/>
        <v>4.3352545956064565</v>
      </c>
      <c r="M571" s="92">
        <f t="shared" si="59"/>
        <v>5.6468142961209011</v>
      </c>
      <c r="N571" s="92">
        <f t="shared" si="60"/>
        <v>6.7892918519076604</v>
      </c>
      <c r="O571" s="92">
        <f t="shared" si="61"/>
        <v>7.9432931497328125</v>
      </c>
      <c r="P571" s="1">
        <f t="shared" si="62"/>
        <v>81.799999999999542</v>
      </c>
      <c r="Q571" s="92">
        <f t="shared" si="56"/>
        <v>2.2249388753056927</v>
      </c>
    </row>
    <row r="572" spans="11:17" x14ac:dyDescent="0.2">
      <c r="K572" s="92">
        <f t="shared" si="57"/>
        <v>2.3663744187578653</v>
      </c>
      <c r="L572" s="92">
        <f t="shared" si="58"/>
        <v>4.3459466760351226</v>
      </c>
      <c r="M572" s="92">
        <f t="shared" si="59"/>
        <v>5.6584524238794911</v>
      </c>
      <c r="N572" s="92">
        <f t="shared" si="60"/>
        <v>6.8015653570704595</v>
      </c>
      <c r="O572" s="92">
        <f t="shared" si="61"/>
        <v>7.9560861152037683</v>
      </c>
      <c r="P572" s="1">
        <f t="shared" si="62"/>
        <v>81.899999999999537</v>
      </c>
      <c r="Q572" s="92">
        <f t="shared" si="56"/>
        <v>2.2100122100122785</v>
      </c>
    </row>
    <row r="573" spans="11:17" x14ac:dyDescent="0.2">
      <c r="K573" s="92">
        <f t="shared" si="57"/>
        <v>2.3748666626715011</v>
      </c>
      <c r="L573" s="92">
        <f t="shared" si="58"/>
        <v>4.356646049714036</v>
      </c>
      <c r="M573" s="92">
        <f t="shared" si="59"/>
        <v>5.6700930041459143</v>
      </c>
      <c r="N573" s="92">
        <f t="shared" si="60"/>
        <v>6.8138377302139785</v>
      </c>
      <c r="O573" s="92">
        <f t="shared" si="61"/>
        <v>7.9688748246110981</v>
      </c>
      <c r="P573" s="1">
        <f t="shared" si="62"/>
        <v>81.999999999999531</v>
      </c>
      <c r="Q573" s="92">
        <f t="shared" si="56"/>
        <v>2.1951219512195816</v>
      </c>
    </row>
    <row r="574" spans="11:17" x14ac:dyDescent="0.2">
      <c r="K574" s="92">
        <f t="shared" si="57"/>
        <v>2.3833751047821612</v>
      </c>
      <c r="L574" s="92">
        <f t="shared" si="58"/>
        <v>4.36735271392046</v>
      </c>
      <c r="M574" s="92">
        <f t="shared" si="59"/>
        <v>5.6817360303169631</v>
      </c>
      <c r="N574" s="92">
        <f t="shared" si="60"/>
        <v>6.8261089656906915</v>
      </c>
      <c r="O574" s="92">
        <f t="shared" si="61"/>
        <v>7.9816592753928628</v>
      </c>
      <c r="P574" s="1">
        <f t="shared" si="62"/>
        <v>82.099999999999525</v>
      </c>
      <c r="Q574" s="92">
        <f t="shared" si="56"/>
        <v>2.1802679658953199</v>
      </c>
    </row>
    <row r="575" spans="11:17" x14ac:dyDescent="0.2">
      <c r="K575" s="92">
        <f t="shared" si="57"/>
        <v>2.3918997720985971</v>
      </c>
      <c r="L575" s="92">
        <f t="shared" si="58"/>
        <v>4.3780666659677872</v>
      </c>
      <c r="M575" s="92">
        <f t="shared" si="59"/>
        <v>5.693381495821809</v>
      </c>
      <c r="N575" s="92">
        <f t="shared" si="60"/>
        <v>6.8383790578849784</v>
      </c>
      <c r="O575" s="92">
        <f t="shared" si="61"/>
        <v>7.994439465015823</v>
      </c>
      <c r="P575" s="1">
        <f t="shared" si="62"/>
        <v>82.19999999999952</v>
      </c>
      <c r="Q575" s="92">
        <f t="shared" si="56"/>
        <v>2.1654501216545725</v>
      </c>
    </row>
    <row r="576" spans="11:17" x14ac:dyDescent="0.2">
      <c r="K576" s="92">
        <f t="shared" si="57"/>
        <v>2.4004406917666352</v>
      </c>
      <c r="L576" s="92">
        <f t="shared" si="58"/>
        <v>4.388787903205345</v>
      </c>
      <c r="M576" s="92">
        <f t="shared" si="59"/>
        <v>5.7050293941217882</v>
      </c>
      <c r="N576" s="92">
        <f t="shared" si="60"/>
        <v>6.8506480012129405</v>
      </c>
      <c r="O576" s="92">
        <f t="shared" si="61"/>
        <v>8.0072153909752402</v>
      </c>
      <c r="P576" s="1">
        <f t="shared" si="62"/>
        <v>82.299999999999514</v>
      </c>
      <c r="Q576" s="92">
        <f t="shared" si="56"/>
        <v>2.1506682867558435</v>
      </c>
    </row>
    <row r="577" spans="11:17" x14ac:dyDescent="0.2">
      <c r="K577" s="92">
        <f t="shared" si="57"/>
        <v>2.408997891069387</v>
      </c>
      <c r="L577" s="92">
        <f t="shared" si="58"/>
        <v>4.3995164230182127</v>
      </c>
      <c r="M577" s="92">
        <f t="shared" si="59"/>
        <v>5.7166797187102301</v>
      </c>
      <c r="N577" s="92">
        <f t="shared" si="60"/>
        <v>6.8629157901222024</v>
      </c>
      <c r="O577" s="92">
        <f t="shared" si="61"/>
        <v>8.0199870507946986</v>
      </c>
      <c r="P577" s="1">
        <f t="shared" si="62"/>
        <v>82.399999999999508</v>
      </c>
      <c r="Q577" s="92">
        <f t="shared" si="56"/>
        <v>2.1359223300971593</v>
      </c>
    </row>
    <row r="578" spans="11:17" x14ac:dyDescent="0.2">
      <c r="K578" s="92">
        <f t="shared" si="57"/>
        <v>2.4175713974274702</v>
      </c>
      <c r="L578" s="92">
        <f t="shared" si="58"/>
        <v>4.4102522228270198</v>
      </c>
      <c r="M578" s="92">
        <f t="shared" si="59"/>
        <v>5.7283324631122392</v>
      </c>
      <c r="N578" s="92">
        <f t="shared" si="60"/>
        <v>6.8751824190917077</v>
      </c>
      <c r="O578" s="92">
        <f t="shared" si="61"/>
        <v>8.0327544420259009</v>
      </c>
      <c r="P578" s="1">
        <f t="shared" si="62"/>
        <v>82.499999999999503</v>
      </c>
      <c r="Q578" s="92">
        <f t="shared" si="56"/>
        <v>2.1212121212121939</v>
      </c>
    </row>
    <row r="579" spans="11:17" x14ac:dyDescent="0.2">
      <c r="K579" s="92">
        <f t="shared" si="57"/>
        <v>2.4261612383992284</v>
      </c>
      <c r="L579" s="92">
        <f t="shared" si="58"/>
        <v>4.4209953000877729</v>
      </c>
      <c r="M579" s="92">
        <f t="shared" si="59"/>
        <v>5.7399876208845253</v>
      </c>
      <c r="N579" s="92">
        <f t="shared" si="60"/>
        <v>6.8874478826315428</v>
      </c>
      <c r="O579" s="92">
        <f t="shared" si="61"/>
        <v>8.0455175622484933</v>
      </c>
      <c r="P579" s="1">
        <f t="shared" si="62"/>
        <v>82.599999999999497</v>
      </c>
      <c r="Q579" s="92">
        <f t="shared" ref="Q579:Q642" si="63">IF(P579&gt;0,1000/P579-10,1000)</f>
        <v>2.1065375302664169</v>
      </c>
    </row>
    <row r="580" spans="11:17" x14ac:dyDescent="0.2">
      <c r="K580" s="92">
        <f t="shared" ref="K580:K643" si="64">IF(D$5&gt;0.2*($Q580),(D$5-0.2*($Q580))^2/(D$5+0.8*($Q580)),0)</f>
        <v>2.4347674416809548</v>
      </c>
      <c r="L580" s="92">
        <f t="shared" ref="L580:L643" si="65">IF(E$5&gt;0.2*($Q580),(E$5-0.2*($Q580))^2/(E$5+0.8*($Q580)),0)</f>
        <v>4.4317456522916547</v>
      </c>
      <c r="M580" s="92">
        <f t="shared" ref="M580:M643" si="66">IF(F$5&gt;0.2*($Q580),(F$5-0.2*($Q580))^2/(F$5+0.8*($Q580)),0)</f>
        <v>5.7516451856151951</v>
      </c>
      <c r="N580" s="92">
        <f t="shared" ref="N580:N643" si="67">IF(G$5&gt;0.2*($Q580),(G$5-0.2*($Q580))^2/(G$5+0.8*($Q580)),0)</f>
        <v>6.8997121752827386</v>
      </c>
      <c r="O580" s="92">
        <f t="shared" ref="O580:O643" si="68">IF(H$5&gt;0.2*($Q580),(H$5-0.2*($Q580))^2/(H$5+0.8*($Q580)),0)</f>
        <v>8.0582764090698653</v>
      </c>
      <c r="P580" s="1">
        <f t="shared" ref="P580:P643" si="69">P579+0.1</f>
        <v>82.699999999999491</v>
      </c>
      <c r="Q580" s="92">
        <f t="shared" si="63"/>
        <v>2.0918984280532786</v>
      </c>
    </row>
    <row r="581" spans="11:17" x14ac:dyDescent="0.2">
      <c r="K581" s="92">
        <f t="shared" si="64"/>
        <v>2.4433900351071203</v>
      </c>
      <c r="L581" s="92">
        <f t="shared" si="65"/>
        <v>4.4425032769648496</v>
      </c>
      <c r="M581" s="92">
        <f t="shared" si="66"/>
        <v>5.7633051509235758</v>
      </c>
      <c r="N581" s="92">
        <f t="shared" si="67"/>
        <v>6.9119752916170807</v>
      </c>
      <c r="O581" s="92">
        <f t="shared" si="68"/>
        <v>8.0710309801249789</v>
      </c>
      <c r="P581" s="1">
        <f t="shared" si="69"/>
        <v>82.799999999999486</v>
      </c>
      <c r="Q581" s="92">
        <f t="shared" si="63"/>
        <v>2.0772946859904131</v>
      </c>
    </row>
    <row r="582" spans="11:17" x14ac:dyDescent="0.2">
      <c r="K582" s="92">
        <f t="shared" si="64"/>
        <v>2.4520290466506052</v>
      </c>
      <c r="L582" s="92">
        <f t="shared" si="65"/>
        <v>4.4532681716683582</v>
      </c>
      <c r="M582" s="92">
        <f t="shared" si="66"/>
        <v>5.774967510460014</v>
      </c>
      <c r="N582" s="92">
        <f t="shared" si="67"/>
        <v>6.9242372262369187</v>
      </c>
      <c r="O582" s="92">
        <f t="shared" si="68"/>
        <v>8.0837812730761698</v>
      </c>
      <c r="P582" s="1">
        <f t="shared" si="69"/>
        <v>82.89999999999948</v>
      </c>
      <c r="Q582" s="92">
        <f t="shared" si="63"/>
        <v>2.0627261761158771</v>
      </c>
    </row>
    <row r="583" spans="11:17" x14ac:dyDescent="0.2">
      <c r="K583" s="92">
        <f t="shared" si="64"/>
        <v>2.4606845044229289</v>
      </c>
      <c r="L583" s="92">
        <f t="shared" si="65"/>
        <v>4.4640403339978052</v>
      </c>
      <c r="M583" s="92">
        <f t="shared" si="66"/>
        <v>5.7866322579056986</v>
      </c>
      <c r="N583" s="92">
        <f t="shared" si="67"/>
        <v>6.9364979737749897</v>
      </c>
      <c r="O583" s="92">
        <f t="shared" si="68"/>
        <v>8.0965272856129715</v>
      </c>
      <c r="P583" s="1">
        <f t="shared" si="69"/>
        <v>82.999999999999474</v>
      </c>
      <c r="Q583" s="92">
        <f t="shared" si="63"/>
        <v>2.0481927710844143</v>
      </c>
    </row>
    <row r="584" spans="11:17" x14ac:dyDescent="0.2">
      <c r="K584" s="92">
        <f t="shared" si="64"/>
        <v>2.4693564366744956</v>
      </c>
      <c r="L584" s="92">
        <f t="shared" si="65"/>
        <v>4.4748197615832765</v>
      </c>
      <c r="M584" s="92">
        <f t="shared" si="66"/>
        <v>5.7982993869724755</v>
      </c>
      <c r="N584" s="92">
        <f t="shared" si="67"/>
        <v>6.948757528894224</v>
      </c>
      <c r="O584" s="92">
        <f t="shared" si="68"/>
        <v>8.1092690154519449</v>
      </c>
      <c r="P584" s="1">
        <f t="shared" si="69"/>
        <v>83.099999999999469</v>
      </c>
      <c r="Q584" s="92">
        <f t="shared" si="63"/>
        <v>2.0336943441637345</v>
      </c>
    </row>
    <row r="585" spans="11:17" x14ac:dyDescent="0.2">
      <c r="K585" s="92">
        <f t="shared" si="64"/>
        <v>2.4780448717948254</v>
      </c>
      <c r="L585" s="92">
        <f t="shared" si="65"/>
        <v>4.4856064520891197</v>
      </c>
      <c r="M585" s="92">
        <f t="shared" si="66"/>
        <v>5.8099688914026517</v>
      </c>
      <c r="N585" s="92">
        <f t="shared" si="67"/>
        <v>6.9610158862875595</v>
      </c>
      <c r="O585" s="92">
        <f t="shared" si="68"/>
        <v>8.1220064603364701</v>
      </c>
      <c r="P585" s="1">
        <f t="shared" si="69"/>
        <v>83.199999999999463</v>
      </c>
      <c r="Q585" s="92">
        <f t="shared" si="63"/>
        <v>2.0192307692308464</v>
      </c>
    </row>
    <row r="586" spans="11:17" x14ac:dyDescent="0.2">
      <c r="K586" s="92">
        <f t="shared" si="64"/>
        <v>2.4867498383128068</v>
      </c>
      <c r="L586" s="92">
        <f t="shared" si="65"/>
        <v>4.4964004032137828</v>
      </c>
      <c r="M586" s="92">
        <f t="shared" si="66"/>
        <v>5.8216407649688282</v>
      </c>
      <c r="N586" s="92">
        <f t="shared" si="67"/>
        <v>6.9732730406777694</v>
      </c>
      <c r="O586" s="92">
        <f t="shared" si="68"/>
        <v>8.1347396180365976</v>
      </c>
      <c r="P586" s="1">
        <f t="shared" si="69"/>
        <v>83.299999999999457</v>
      </c>
      <c r="Q586" s="92">
        <f t="shared" si="63"/>
        <v>2.0048019207683847</v>
      </c>
    </row>
    <row r="587" spans="11:17" x14ac:dyDescent="0.2">
      <c r="K587" s="92">
        <f t="shared" si="64"/>
        <v>2.4954713648969391</v>
      </c>
      <c r="L587" s="92">
        <f t="shared" si="65"/>
        <v>4.5072016126896273</v>
      </c>
      <c r="M587" s="92">
        <f t="shared" si="66"/>
        <v>5.8333150014737107</v>
      </c>
      <c r="N587" s="92">
        <f t="shared" si="67"/>
        <v>6.9855289868172719</v>
      </c>
      <c r="O587" s="92">
        <f t="shared" si="68"/>
        <v>8.1474684863488509</v>
      </c>
      <c r="P587" s="1">
        <f t="shared" si="69"/>
        <v>83.399999999999451</v>
      </c>
      <c r="Q587" s="92">
        <f t="shared" si="63"/>
        <v>1.9904076738609895</v>
      </c>
    </row>
    <row r="588" spans="11:17" x14ac:dyDescent="0.2">
      <c r="K588" s="92">
        <f t="shared" si="64"/>
        <v>2.5042094803555854</v>
      </c>
      <c r="L588" s="92">
        <f t="shared" si="65"/>
        <v>4.5180100782827504</v>
      </c>
      <c r="M588" s="92">
        <f t="shared" si="66"/>
        <v>5.8449915947499216</v>
      </c>
      <c r="N588" s="92">
        <f t="shared" si="67"/>
        <v>6.9977837194879511</v>
      </c>
      <c r="O588" s="92">
        <f t="shared" si="68"/>
        <v>8.1601930630960613</v>
      </c>
      <c r="P588" s="1">
        <f t="shared" si="69"/>
        <v>83.499999999999446</v>
      </c>
      <c r="Q588" s="92">
        <f t="shared" si="63"/>
        <v>1.976047904191697</v>
      </c>
    </row>
    <row r="589" spans="11:17" x14ac:dyDescent="0.2">
      <c r="K589" s="92">
        <f t="shared" si="64"/>
        <v>2.5129642136372268</v>
      </c>
      <c r="L589" s="92">
        <f t="shared" si="65"/>
        <v>4.5288257977928232</v>
      </c>
      <c r="M589" s="92">
        <f t="shared" si="66"/>
        <v>5.8566705386598388</v>
      </c>
      <c r="N589" s="92">
        <f t="shared" si="67"/>
        <v>7.0100372335009844</v>
      </c>
      <c r="O589" s="92">
        <f t="shared" si="68"/>
        <v>8.172913346127185</v>
      </c>
      <c r="P589" s="1">
        <f t="shared" si="69"/>
        <v>83.59999999999944</v>
      </c>
      <c r="Q589" s="92">
        <f t="shared" si="63"/>
        <v>1.9617224880383581</v>
      </c>
    </row>
    <row r="590" spans="11:17" x14ac:dyDescent="0.2">
      <c r="K590" s="92">
        <f t="shared" si="64"/>
        <v>2.5217355938307184</v>
      </c>
      <c r="L590" s="92">
        <f t="shared" si="65"/>
        <v>4.5396487690529055</v>
      </c>
      <c r="M590" s="92">
        <f t="shared" si="66"/>
        <v>5.868351827095406</v>
      </c>
      <c r="N590" s="92">
        <f t="shared" si="67"/>
        <v>7.02228952369666</v>
      </c>
      <c r="O590" s="92">
        <f t="shared" si="68"/>
        <v>8.1856293333171379</v>
      </c>
      <c r="P590" s="1">
        <f t="shared" si="69"/>
        <v>83.699999999999434</v>
      </c>
      <c r="Q590" s="92">
        <f t="shared" si="63"/>
        <v>1.9474313022700933</v>
      </c>
    </row>
    <row r="591" spans="11:17" x14ac:dyDescent="0.2">
      <c r="K591" s="92">
        <f t="shared" si="64"/>
        <v>2.5305236501655513</v>
      </c>
      <c r="L591" s="92">
        <f t="shared" si="65"/>
        <v>4.550478989929279</v>
      </c>
      <c r="M591" s="92">
        <f t="shared" si="66"/>
        <v>5.8800354539779551</v>
      </c>
      <c r="N591" s="92">
        <f t="shared" si="67"/>
        <v>7.0345405849442013</v>
      </c>
      <c r="O591" s="92">
        <f t="shared" si="68"/>
        <v>8.1983410225666162</v>
      </c>
      <c r="P591" s="1">
        <f t="shared" si="69"/>
        <v>83.799999999999429</v>
      </c>
      <c r="Q591" s="92">
        <f t="shared" si="63"/>
        <v>1.9331742243437571</v>
      </c>
    </row>
    <row r="592" spans="11:17" x14ac:dyDescent="0.2">
      <c r="K592" s="92">
        <f t="shared" si="64"/>
        <v>2.5393284120121158</v>
      </c>
      <c r="L592" s="92">
        <f t="shared" si="65"/>
        <v>4.5613164583212775</v>
      </c>
      <c r="M592" s="92">
        <f t="shared" si="66"/>
        <v>5.8917214132580407</v>
      </c>
      <c r="N592" s="92">
        <f t="shared" si="67"/>
        <v>7.0467904121415907</v>
      </c>
      <c r="O592" s="92">
        <f t="shared" si="68"/>
        <v>8.2110484118019276</v>
      </c>
      <c r="P592" s="1">
        <f t="shared" si="69"/>
        <v>83.899999999999423</v>
      </c>
      <c r="Q592" s="92">
        <f t="shared" si="63"/>
        <v>1.9189511323004389</v>
      </c>
    </row>
    <row r="593" spans="11:17" x14ac:dyDescent="0.2">
      <c r="K593" s="92">
        <f t="shared" si="64"/>
        <v>2.548149908881971</v>
      </c>
      <c r="L593" s="92">
        <f t="shared" si="65"/>
        <v>4.5721611721611097</v>
      </c>
      <c r="M593" s="92">
        <f t="shared" si="66"/>
        <v>5.9034096989152491</v>
      </c>
      <c r="N593" s="92">
        <f t="shared" si="67"/>
        <v>7.0590390002154004</v>
      </c>
      <c r="O593" s="92">
        <f t="shared" si="68"/>
        <v>8.2237514989748206</v>
      </c>
      <c r="P593" s="1">
        <f t="shared" si="69"/>
        <v>83.999999999999417</v>
      </c>
      <c r="Q593" s="92">
        <f t="shared" si="63"/>
        <v>1.9047619047619868</v>
      </c>
    </row>
    <row r="594" spans="11:17" x14ac:dyDescent="0.2">
      <c r="K594" s="92">
        <f t="shared" si="64"/>
        <v>2.5569881704281126</v>
      </c>
      <c r="L594" s="92">
        <f t="shared" si="65"/>
        <v>4.5830131294137058</v>
      </c>
      <c r="M594" s="92">
        <f t="shared" si="66"/>
        <v>5.9151003049580488</v>
      </c>
      <c r="N594" s="92">
        <f t="shared" si="67"/>
        <v>7.0712863441206126</v>
      </c>
      <c r="O594" s="92">
        <f t="shared" si="68"/>
        <v>8.2364502820623162</v>
      </c>
      <c r="P594" s="1">
        <f t="shared" si="69"/>
        <v>84.099999999999412</v>
      </c>
      <c r="Q594" s="92">
        <f t="shared" si="63"/>
        <v>1.8906064209275506</v>
      </c>
    </row>
    <row r="595" spans="11:17" x14ac:dyDescent="0.2">
      <c r="K595" s="92">
        <f t="shared" si="64"/>
        <v>2.5658432264452493</v>
      </c>
      <c r="L595" s="92">
        <f t="shared" si="65"/>
        <v>4.5938723280765394</v>
      </c>
      <c r="M595" s="92">
        <f t="shared" si="66"/>
        <v>5.9267932254236015</v>
      </c>
      <c r="N595" s="92">
        <f t="shared" si="67"/>
        <v>7.0835324388404635</v>
      </c>
      <c r="O595" s="92">
        <f t="shared" si="68"/>
        <v>8.2491447590665494</v>
      </c>
      <c r="P595" s="1">
        <f t="shared" si="69"/>
        <v>84.199999999999406</v>
      </c>
      <c r="Q595" s="92">
        <f t="shared" si="63"/>
        <v>1.8764845605701552</v>
      </c>
    </row>
    <row r="596" spans="11:17" x14ac:dyDescent="0.2">
      <c r="K596" s="92">
        <f t="shared" si="64"/>
        <v>2.5747151068700811</v>
      </c>
      <c r="L596" s="92">
        <f t="shared" si="65"/>
        <v>4.6047387661794641</v>
      </c>
      <c r="M596" s="92">
        <f t="shared" si="66"/>
        <v>5.9384884543775991</v>
      </c>
      <c r="N596" s="92">
        <f t="shared" si="67"/>
        <v>7.0957772793862528</v>
      </c>
      <c r="O596" s="92">
        <f t="shared" si="68"/>
        <v>8.2618349280145846</v>
      </c>
      <c r="P596" s="1">
        <f t="shared" si="69"/>
        <v>84.2999999999994</v>
      </c>
      <c r="Q596" s="92">
        <f t="shared" si="63"/>
        <v>1.8623962040332991</v>
      </c>
    </row>
    <row r="597" spans="11:17" x14ac:dyDescent="0.2">
      <c r="K597" s="92">
        <f t="shared" si="64"/>
        <v>2.5836038417815756</v>
      </c>
      <c r="L597" s="92">
        <f t="shared" si="65"/>
        <v>4.6156124417845517</v>
      </c>
      <c r="M597" s="92">
        <f t="shared" si="66"/>
        <v>5.950185985914092</v>
      </c>
      <c r="N597" s="92">
        <f t="shared" si="67"/>
        <v>7.1080208607971871</v>
      </c>
      <c r="O597" s="92">
        <f t="shared" si="68"/>
        <v>8.2745207869582647</v>
      </c>
      <c r="P597" s="1">
        <f t="shared" si="69"/>
        <v>84.399999999999395</v>
      </c>
      <c r="Q597" s="92">
        <f t="shared" si="63"/>
        <v>1.8483412322275736</v>
      </c>
    </row>
    <row r="598" spans="11:17" x14ac:dyDescent="0.2">
      <c r="K598" s="92">
        <f t="shared" si="64"/>
        <v>2.5925094614012587</v>
      </c>
      <c r="L598" s="92">
        <f t="shared" si="65"/>
        <v>4.6264933529859276</v>
      </c>
      <c r="M598" s="92">
        <f t="shared" si="66"/>
        <v>5.9618858141553215</v>
      </c>
      <c r="N598" s="92">
        <f t="shared" si="67"/>
        <v>7.1202631781402177</v>
      </c>
      <c r="O598" s="92">
        <f t="shared" si="68"/>
        <v>8.2872023339740455</v>
      </c>
      <c r="P598" s="1">
        <f t="shared" si="69"/>
        <v>84.499999999999389</v>
      </c>
      <c r="Q598" s="92">
        <f t="shared" si="63"/>
        <v>1.8343195266273042</v>
      </c>
    </row>
    <row r="599" spans="11:17" x14ac:dyDescent="0.2">
      <c r="K599" s="92">
        <f t="shared" si="64"/>
        <v>2.6014319960934955</v>
      </c>
      <c r="L599" s="92">
        <f t="shared" si="65"/>
        <v>4.6373814979096082</v>
      </c>
      <c r="M599" s="92">
        <f t="shared" si="66"/>
        <v>5.973587933251558</v>
      </c>
      <c r="N599" s="92">
        <f t="shared" si="67"/>
        <v>7.1325042265098562</v>
      </c>
      <c r="O599" s="92">
        <f t="shared" si="68"/>
        <v>8.2998795671628294</v>
      </c>
      <c r="P599" s="1">
        <f t="shared" si="69"/>
        <v>84.599999999999383</v>
      </c>
      <c r="Q599" s="92">
        <f t="shared" si="63"/>
        <v>1.8203309692672249</v>
      </c>
    </row>
    <row r="600" spans="11:17" x14ac:dyDescent="0.2">
      <c r="K600" s="92">
        <f t="shared" si="64"/>
        <v>2.6103714763657857</v>
      </c>
      <c r="L600" s="92">
        <f t="shared" si="65"/>
        <v>4.6482768747133374</v>
      </c>
      <c r="M600" s="92">
        <f t="shared" si="66"/>
        <v>5.9852923373809235</v>
      </c>
      <c r="N600" s="92">
        <f t="shared" si="67"/>
        <v>7.1447440010280276</v>
      </c>
      <c r="O600" s="92">
        <f t="shared" si="68"/>
        <v>8.3125524846498013</v>
      </c>
      <c r="P600" s="1">
        <f t="shared" si="69"/>
        <v>84.699999999999378</v>
      </c>
      <c r="Q600" s="92">
        <f t="shared" si="63"/>
        <v>1.8063754427391654</v>
      </c>
    </row>
    <row r="601" spans="11:17" x14ac:dyDescent="0.2">
      <c r="K601" s="92">
        <f t="shared" si="64"/>
        <v>2.6193279328690564</v>
      </c>
      <c r="L601" s="92">
        <f t="shared" si="65"/>
        <v>4.6591794815864374</v>
      </c>
      <c r="M601" s="92">
        <f t="shared" si="66"/>
        <v>5.9969990207492456</v>
      </c>
      <c r="N601" s="92">
        <f t="shared" si="67"/>
        <v>7.156982496843896</v>
      </c>
      <c r="O601" s="92">
        <f t="shared" si="68"/>
        <v>8.3252210845842818</v>
      </c>
      <c r="P601" s="1">
        <f t="shared" si="69"/>
        <v>84.799999999999372</v>
      </c>
      <c r="Q601" s="92">
        <f t="shared" si="63"/>
        <v>1.7924528301887666</v>
      </c>
    </row>
    <row r="602" spans="11:17" x14ac:dyDescent="0.2">
      <c r="K602" s="92">
        <f t="shared" si="64"/>
        <v>2.6283013963979607</v>
      </c>
      <c r="L602" s="92">
        <f t="shared" si="65"/>
        <v>4.670089316749638</v>
      </c>
      <c r="M602" s="92">
        <f t="shared" si="66"/>
        <v>6.0087079775898795</v>
      </c>
      <c r="N602" s="92">
        <f t="shared" si="67"/>
        <v>7.1692197091337073</v>
      </c>
      <c r="O602" s="92">
        <f t="shared" si="68"/>
        <v>8.3378853651395524</v>
      </c>
      <c r="P602" s="1">
        <f t="shared" si="69"/>
        <v>84.899999999999366</v>
      </c>
      <c r="Q602" s="92">
        <f t="shared" si="63"/>
        <v>1.7785630153122192</v>
      </c>
    </row>
    <row r="603" spans="11:17" x14ac:dyDescent="0.2">
      <c r="K603" s="92">
        <f t="shared" si="64"/>
        <v>2.6372918978911755</v>
      </c>
      <c r="L603" s="92">
        <f t="shared" si="65"/>
        <v>4.6810063784549278</v>
      </c>
      <c r="M603" s="92">
        <f t="shared" si="66"/>
        <v>6.0204192021635494</v>
      </c>
      <c r="N603" s="92">
        <f t="shared" si="67"/>
        <v>7.1814556331006196</v>
      </c>
      <c r="O603" s="92">
        <f t="shared" si="68"/>
        <v>8.3505453245127015</v>
      </c>
      <c r="P603" s="1">
        <f t="shared" si="69"/>
        <v>84.999999999999361</v>
      </c>
      <c r="Q603" s="92">
        <f t="shared" si="63"/>
        <v>1.7647058823530291</v>
      </c>
    </row>
    <row r="604" spans="11:17" x14ac:dyDescent="0.2">
      <c r="K604" s="92">
        <f t="shared" si="64"/>
        <v>2.646299468431708</v>
      </c>
      <c r="L604" s="92">
        <f t="shared" si="65"/>
        <v>4.6919306649853905</v>
      </c>
      <c r="M604" s="92">
        <f t="shared" si="66"/>
        <v>6.0321326887581916</v>
      </c>
      <c r="N604" s="92">
        <f t="shared" si="67"/>
        <v>7.1936902639745544</v>
      </c>
      <c r="O604" s="92">
        <f t="shared" si="68"/>
        <v>8.3632009609244822</v>
      </c>
      <c r="P604" s="1">
        <f t="shared" si="69"/>
        <v>85.099999999999355</v>
      </c>
      <c r="Q604" s="92">
        <f t="shared" si="63"/>
        <v>1.7508813160987966</v>
      </c>
    </row>
    <row r="605" spans="11:17" x14ac:dyDescent="0.2">
      <c r="K605" s="92">
        <f t="shared" si="64"/>
        <v>2.655324139247206</v>
      </c>
      <c r="L605" s="92">
        <f t="shared" si="65"/>
        <v>4.7028621746550598</v>
      </c>
      <c r="M605" s="92">
        <f t="shared" si="66"/>
        <v>6.0438484316887928</v>
      </c>
      <c r="N605" s="92">
        <f t="shared" si="67"/>
        <v>7.2059235970120268</v>
      </c>
      <c r="O605" s="92">
        <f t="shared" si="68"/>
        <v>8.3758522726191291</v>
      </c>
      <c r="P605" s="1">
        <f t="shared" si="69"/>
        <v>85.199999999999349</v>
      </c>
      <c r="Q605" s="92">
        <f t="shared" si="63"/>
        <v>1.7370892018780246</v>
      </c>
    </row>
    <row r="606" spans="11:17" x14ac:dyDescent="0.2">
      <c r="K606" s="92">
        <f t="shared" si="64"/>
        <v>2.6643659417102645</v>
      </c>
      <c r="L606" s="92">
        <f t="shared" si="65"/>
        <v>4.7138009058087587</v>
      </c>
      <c r="M606" s="92">
        <f t="shared" si="66"/>
        <v>6.055566425297231</v>
      </c>
      <c r="N606" s="92">
        <f t="shared" si="67"/>
        <v>7.2181556274959942</v>
      </c>
      <c r="O606" s="92">
        <f t="shared" si="68"/>
        <v>8.3884992578642379</v>
      </c>
      <c r="P606" s="1">
        <f t="shared" si="69"/>
        <v>85.299999999999343</v>
      </c>
      <c r="Q606" s="92">
        <f t="shared" si="63"/>
        <v>1.7233294255569476</v>
      </c>
    </row>
    <row r="607" spans="11:17" x14ac:dyDescent="0.2">
      <c r="K607" s="92">
        <f t="shared" si="64"/>
        <v>2.6734249073387386</v>
      </c>
      <c r="L607" s="92">
        <f t="shared" si="65"/>
        <v>4.724746856821942</v>
      </c>
      <c r="M607" s="92">
        <f t="shared" si="66"/>
        <v>6.0672866639521157</v>
      </c>
      <c r="N607" s="92">
        <f t="shared" si="67"/>
        <v>7.2303863507356887</v>
      </c>
      <c r="O607" s="92">
        <f t="shared" si="68"/>
        <v>8.4011419149505695</v>
      </c>
      <c r="P607" s="1">
        <f t="shared" si="69"/>
        <v>85.399999999999338</v>
      </c>
      <c r="Q607" s="92">
        <f t="shared" si="63"/>
        <v>1.7096018735363909</v>
      </c>
    </row>
    <row r="608" spans="11:17" x14ac:dyDescent="0.2">
      <c r="K608" s="92">
        <f t="shared" si="64"/>
        <v>2.6825010677960699</v>
      </c>
      <c r="L608" s="92">
        <f t="shared" si="65"/>
        <v>4.7357000261005622</v>
      </c>
      <c r="M608" s="92">
        <f t="shared" si="66"/>
        <v>6.0790091420486396</v>
      </c>
      <c r="N608" s="92">
        <f t="shared" si="67"/>
        <v>7.2426157620664817</v>
      </c>
      <c r="O608" s="92">
        <f t="shared" si="68"/>
        <v>8.4137802421919403</v>
      </c>
      <c r="P608" s="1">
        <f t="shared" si="69"/>
        <v>85.499999999999332</v>
      </c>
      <c r="Q608" s="92">
        <f t="shared" si="63"/>
        <v>1.6959064327486288</v>
      </c>
    </row>
    <row r="609" spans="11:17" x14ac:dyDescent="0.2">
      <c r="K609" s="92">
        <f t="shared" si="64"/>
        <v>2.691594454891598</v>
      </c>
      <c r="L609" s="92">
        <f t="shared" si="65"/>
        <v>4.7466604120809004</v>
      </c>
      <c r="M609" s="92">
        <f t="shared" si="66"/>
        <v>6.0907338540084126</v>
      </c>
      <c r="N609" s="92">
        <f t="shared" si="67"/>
        <v>7.2548438568497025</v>
      </c>
      <c r="O609" s="92">
        <f t="shared" si="68"/>
        <v>8.426414237925048</v>
      </c>
      <c r="P609" s="1">
        <f t="shared" si="69"/>
        <v>85.599999999999326</v>
      </c>
      <c r="Q609" s="92">
        <f t="shared" si="63"/>
        <v>1.6822429906542968</v>
      </c>
    </row>
    <row r="610" spans="11:17" x14ac:dyDescent="0.2">
      <c r="K610" s="92">
        <f t="shared" si="64"/>
        <v>2.7007051005808886</v>
      </c>
      <c r="L610" s="92">
        <f t="shared" si="65"/>
        <v>4.7576280132294215</v>
      </c>
      <c r="M610" s="92">
        <f t="shared" si="66"/>
        <v>6.1024607942793159</v>
      </c>
      <c r="N610" s="92">
        <f t="shared" si="67"/>
        <v>7.2670706304725021</v>
      </c>
      <c r="O610" s="92">
        <f t="shared" si="68"/>
        <v>8.4390439005093203</v>
      </c>
      <c r="P610" s="1">
        <f t="shared" si="69"/>
        <v>85.699999999999321</v>
      </c>
      <c r="Q610" s="92">
        <f t="shared" si="63"/>
        <v>1.6686114352392991</v>
      </c>
    </row>
    <row r="611" spans="11:17" x14ac:dyDescent="0.2">
      <c r="K611" s="92">
        <f t="shared" si="64"/>
        <v>2.7098330369660659</v>
      </c>
      <c r="L611" s="92">
        <f t="shared" si="65"/>
        <v>4.7686028280426376</v>
      </c>
      <c r="M611" s="92">
        <f t="shared" si="66"/>
        <v>6.1141899573353466</v>
      </c>
      <c r="N611" s="92">
        <f t="shared" si="67"/>
        <v>7.2792960783477003</v>
      </c>
      <c r="O611" s="92">
        <f t="shared" si="68"/>
        <v>8.4516692283267734</v>
      </c>
      <c r="P611" s="1">
        <f t="shared" si="69"/>
        <v>85.799999999999315</v>
      </c>
      <c r="Q611" s="92">
        <f t="shared" si="63"/>
        <v>1.655011655011748</v>
      </c>
    </row>
    <row r="612" spans="11:17" x14ac:dyDescent="0.2">
      <c r="K612" s="92">
        <f t="shared" si="64"/>
        <v>2.7189782962961342</v>
      </c>
      <c r="L612" s="92">
        <f t="shared" si="65"/>
        <v>4.7795848550469451</v>
      </c>
      <c r="M612" s="92">
        <f t="shared" si="66"/>
        <v>6.1259213376764654</v>
      </c>
      <c r="N612" s="92">
        <f t="shared" si="67"/>
        <v>7.2915201959136224</v>
      </c>
      <c r="O612" s="92">
        <f t="shared" si="68"/>
        <v>8.4642902197818621</v>
      </c>
      <c r="P612" s="1">
        <f t="shared" si="69"/>
        <v>85.899999999999309</v>
      </c>
      <c r="Q612" s="92">
        <f t="shared" si="63"/>
        <v>1.6414435389989297</v>
      </c>
    </row>
    <row r="613" spans="11:17" x14ac:dyDescent="0.2">
      <c r="K613" s="92">
        <f t="shared" si="64"/>
        <v>2.7281409109673231</v>
      </c>
      <c r="L613" s="92">
        <f t="shared" si="65"/>
        <v>4.7905740927984866</v>
      </c>
      <c r="M613" s="92">
        <f t="shared" si="66"/>
        <v>6.1376549298284422</v>
      </c>
      <c r="N613" s="92">
        <f t="shared" si="67"/>
        <v>7.3037429786339656</v>
      </c>
      <c r="O613" s="92">
        <f t="shared" si="68"/>
        <v>8.4769068733013349</v>
      </c>
      <c r="P613" s="1">
        <f t="shared" si="69"/>
        <v>85.999999999999304</v>
      </c>
      <c r="Q613" s="92">
        <f t="shared" si="63"/>
        <v>1.6279069767442795</v>
      </c>
    </row>
    <row r="614" spans="11:17" x14ac:dyDescent="0.2">
      <c r="K614" s="92">
        <f t="shared" si="64"/>
        <v>2.7373209135234156</v>
      </c>
      <c r="L614" s="92">
        <f t="shared" si="65"/>
        <v>4.801570539883004</v>
      </c>
      <c r="M614" s="92">
        <f t="shared" si="66"/>
        <v>6.1493907283427109</v>
      </c>
      <c r="N614" s="92">
        <f t="shared" si="67"/>
        <v>7.3159644219976263</v>
      </c>
      <c r="O614" s="92">
        <f t="shared" si="68"/>
        <v>8.4895191873340785</v>
      </c>
      <c r="P614" s="1">
        <f t="shared" si="69"/>
        <v>86.099999999999298</v>
      </c>
      <c r="Q614" s="92">
        <f t="shared" si="63"/>
        <v>1.614401858304392</v>
      </c>
    </row>
    <row r="615" spans="11:17" x14ac:dyDescent="0.2">
      <c r="K615" s="92">
        <f t="shared" si="64"/>
        <v>2.7465183366560977</v>
      </c>
      <c r="L615" s="92">
        <f t="shared" si="65"/>
        <v>4.8125741949156993</v>
      </c>
      <c r="M615" s="92">
        <f t="shared" si="66"/>
        <v>6.1611287277962248</v>
      </c>
      <c r="N615" s="92">
        <f t="shared" si="67"/>
        <v>7.3281845215185761</v>
      </c>
      <c r="O615" s="92">
        <f t="shared" si="68"/>
        <v>8.5021271603509856</v>
      </c>
      <c r="P615" s="1">
        <f t="shared" si="69"/>
        <v>86.199999999999292</v>
      </c>
      <c r="Q615" s="92">
        <f t="shared" si="63"/>
        <v>1.6009280742460348</v>
      </c>
    </row>
    <row r="616" spans="11:17" x14ac:dyDescent="0.2">
      <c r="K616" s="92">
        <f t="shared" si="64"/>
        <v>2.7557332132052981</v>
      </c>
      <c r="L616" s="92">
        <f t="shared" si="65"/>
        <v>4.8235850565410807</v>
      </c>
      <c r="M616" s="92">
        <f t="shared" si="66"/>
        <v>6.1728689227912952</v>
      </c>
      <c r="N616" s="92">
        <f t="shared" si="67"/>
        <v>7.3404032727356947</v>
      </c>
      <c r="O616" s="92">
        <f t="shared" si="68"/>
        <v>8.5147307908447996</v>
      </c>
      <c r="P616" s="1">
        <f t="shared" si="69"/>
        <v>86.299999999999287</v>
      </c>
      <c r="Q616" s="92">
        <f t="shared" si="63"/>
        <v>1.5874855156432019</v>
      </c>
    </row>
    <row r="617" spans="11:17" x14ac:dyDescent="0.2">
      <c r="K617" s="92">
        <f t="shared" si="64"/>
        <v>2.7649655761595398</v>
      </c>
      <c r="L617" s="92">
        <f t="shared" si="65"/>
        <v>4.8346031234328315</v>
      </c>
      <c r="M617" s="92">
        <f t="shared" si="66"/>
        <v>6.1846113079554579</v>
      </c>
      <c r="N617" s="92">
        <f t="shared" si="67"/>
        <v>7.3526206712126418</v>
      </c>
      <c r="O617" s="92">
        <f t="shared" si="68"/>
        <v>8.5273300773299852</v>
      </c>
      <c r="P617" s="1">
        <f t="shared" si="69"/>
        <v>86.399999999999281</v>
      </c>
      <c r="Q617" s="92">
        <f t="shared" si="63"/>
        <v>1.5740740740741703</v>
      </c>
    </row>
    <row r="618" spans="11:17" x14ac:dyDescent="0.2">
      <c r="K618" s="92">
        <f t="shared" si="64"/>
        <v>2.7742154586562879</v>
      </c>
      <c r="L618" s="92">
        <f t="shared" si="65"/>
        <v>4.8456283942936631</v>
      </c>
      <c r="M618" s="92">
        <f t="shared" si="66"/>
        <v>6.1963558779413219</v>
      </c>
      <c r="N618" s="92">
        <f t="shared" si="67"/>
        <v>7.3648367125376897</v>
      </c>
      <c r="O618" s="92">
        <f t="shared" si="68"/>
        <v>8.5399250183425721</v>
      </c>
      <c r="P618" s="1">
        <f t="shared" si="69"/>
        <v>86.499999999999275</v>
      </c>
      <c r="Q618" s="92">
        <f t="shared" si="63"/>
        <v>1.5606936416185935</v>
      </c>
    </row>
    <row r="619" spans="11:17" x14ac:dyDescent="0.2">
      <c r="K619" s="92">
        <f t="shared" si="64"/>
        <v>2.7834828939823075</v>
      </c>
      <c r="L619" s="92">
        <f t="shared" si="65"/>
        <v>4.856660867855175</v>
      </c>
      <c r="M619" s="92">
        <f t="shared" si="66"/>
        <v>6.2081026274264222</v>
      </c>
      <c r="N619" s="92">
        <f t="shared" si="67"/>
        <v>7.3770513923235965</v>
      </c>
      <c r="O619" s="92">
        <f t="shared" si="68"/>
        <v>8.5525156124400201</v>
      </c>
      <c r="P619" s="1">
        <f t="shared" si="69"/>
        <v>86.59999999999927</v>
      </c>
      <c r="Q619" s="92">
        <f t="shared" si="63"/>
        <v>1.5473441108546009</v>
      </c>
    </row>
    <row r="620" spans="11:17" x14ac:dyDescent="0.2">
      <c r="K620" s="92">
        <f t="shared" si="64"/>
        <v>2.7927679155740233</v>
      </c>
      <c r="L620" s="92">
        <f t="shared" si="65"/>
        <v>4.8677005428777216</v>
      </c>
      <c r="M620" s="92">
        <f t="shared" si="66"/>
        <v>6.2198515511130825</v>
      </c>
      <c r="N620" s="92">
        <f t="shared" si="67"/>
        <v>7.3892647062074595</v>
      </c>
      <c r="O620" s="92">
        <f t="shared" si="68"/>
        <v>8.5651018582010838</v>
      </c>
      <c r="P620" s="1">
        <f t="shared" si="69"/>
        <v>86.699999999999264</v>
      </c>
      <c r="Q620" s="92">
        <f t="shared" si="63"/>
        <v>1.5340253748559221</v>
      </c>
    </row>
    <row r="621" spans="11:17" x14ac:dyDescent="0.2">
      <c r="K621" s="92">
        <f t="shared" si="64"/>
        <v>2.8020705570178772</v>
      </c>
      <c r="L621" s="92">
        <f t="shared" si="65"/>
        <v>4.8787474181502652</v>
      </c>
      <c r="M621" s="92">
        <f t="shared" si="66"/>
        <v>6.2316026437282641</v>
      </c>
      <c r="N621" s="92">
        <f t="shared" si="67"/>
        <v>7.4014766498505606</v>
      </c>
      <c r="O621" s="92">
        <f t="shared" si="68"/>
        <v>8.5776837542256636</v>
      </c>
      <c r="P621" s="1">
        <f t="shared" si="69"/>
        <v>86.799999999999258</v>
      </c>
      <c r="Q621" s="92">
        <f t="shared" si="63"/>
        <v>1.520737327189039</v>
      </c>
    </row>
    <row r="622" spans="11:17" x14ac:dyDescent="0.2">
      <c r="K622" s="92">
        <f t="shared" si="64"/>
        <v>2.8113908520506978</v>
      </c>
      <c r="L622" s="92">
        <f t="shared" si="65"/>
        <v>4.8898014924902498</v>
      </c>
      <c r="M622" s="92">
        <f t="shared" si="66"/>
        <v>6.2433559000234355</v>
      </c>
      <c r="N622" s="92">
        <f t="shared" si="67"/>
        <v>7.4136872189382448</v>
      </c>
      <c r="O622" s="92">
        <f t="shared" si="68"/>
        <v>8.5902612991346849</v>
      </c>
      <c r="P622" s="1">
        <f t="shared" si="69"/>
        <v>86.899999999999253</v>
      </c>
      <c r="Q622" s="92">
        <f t="shared" si="63"/>
        <v>1.5074798619103404</v>
      </c>
    </row>
    <row r="623" spans="11:17" x14ac:dyDescent="0.2">
      <c r="K623" s="92">
        <f t="shared" si="64"/>
        <v>2.8207288345600681</v>
      </c>
      <c r="L623" s="92">
        <f t="shared" si="65"/>
        <v>4.9008627647434544</v>
      </c>
      <c r="M623" s="92">
        <f t="shared" si="66"/>
        <v>6.2551113147744193</v>
      </c>
      <c r="N623" s="92">
        <f t="shared" si="67"/>
        <v>7.425896409179761</v>
      </c>
      <c r="O623" s="92">
        <f t="shared" si="68"/>
        <v>8.6028344915699364</v>
      </c>
      <c r="P623" s="1">
        <f t="shared" si="69"/>
        <v>86.999999999999247</v>
      </c>
      <c r="Q623" s="92">
        <f t="shared" si="63"/>
        <v>1.4942528735633172</v>
      </c>
    </row>
    <row r="624" spans="11:17" x14ac:dyDescent="0.2">
      <c r="K624" s="92">
        <f t="shared" si="64"/>
        <v>2.8300845385846936</v>
      </c>
      <c r="L624" s="92">
        <f t="shared" si="65"/>
        <v>4.9119312337838625</v>
      </c>
      <c r="M624" s="92">
        <f t="shared" si="66"/>
        <v>6.2668688827812575</v>
      </c>
      <c r="N624" s="92">
        <f t="shared" si="67"/>
        <v>7.4381042163081323</v>
      </c>
      <c r="O624" s="92">
        <f t="shared" si="68"/>
        <v>8.6154033301939581</v>
      </c>
      <c r="P624" s="1">
        <f t="shared" si="69"/>
        <v>87.099999999999241</v>
      </c>
      <c r="Q624" s="92">
        <f t="shared" si="63"/>
        <v>1.4810562571757604</v>
      </c>
    </row>
    <row r="625" spans="11:17" x14ac:dyDescent="0.2">
      <c r="K625" s="92">
        <f t="shared" si="64"/>
        <v>2.8394579983147863</v>
      </c>
      <c r="L625" s="92">
        <f t="shared" si="65"/>
        <v>4.9230068985135338</v>
      </c>
      <c r="M625" s="92">
        <f t="shared" si="66"/>
        <v>6.278628598868079</v>
      </c>
      <c r="N625" s="92">
        <f t="shared" si="67"/>
        <v>7.4503106360800189</v>
      </c>
      <c r="O625" s="92">
        <f t="shared" si="68"/>
        <v>8.6279678136898887</v>
      </c>
      <c r="P625" s="1">
        <f t="shared" si="69"/>
        <v>87.199999999999235</v>
      </c>
      <c r="Q625" s="92">
        <f t="shared" si="63"/>
        <v>1.4678899082569821</v>
      </c>
    </row>
    <row r="626" spans="11:17" x14ac:dyDescent="0.2">
      <c r="K626" s="92">
        <f t="shared" si="64"/>
        <v>2.8488492480924368</v>
      </c>
      <c r="L626" s="92">
        <f t="shared" si="65"/>
        <v>4.9340897578624636</v>
      </c>
      <c r="M626" s="92">
        <f t="shared" si="66"/>
        <v>6.2903904578829533</v>
      </c>
      <c r="N626" s="92">
        <f t="shared" si="67"/>
        <v>7.4625156642755712</v>
      </c>
      <c r="O626" s="92">
        <f t="shared" si="68"/>
        <v>8.6405279407613467</v>
      </c>
      <c r="P626" s="1">
        <f t="shared" si="69"/>
        <v>87.29999999999923</v>
      </c>
      <c r="Q626" s="92">
        <f t="shared" si="63"/>
        <v>1.4547537227950613</v>
      </c>
    </row>
    <row r="627" spans="11:17" x14ac:dyDescent="0.2">
      <c r="K627" s="92">
        <f t="shared" si="64"/>
        <v>2.8582583224119995</v>
      </c>
      <c r="L627" s="92">
        <f t="shared" si="65"/>
        <v>4.945179810788451</v>
      </c>
      <c r="M627" s="92">
        <f t="shared" si="66"/>
        <v>6.3021544546977566</v>
      </c>
      <c r="N627" s="92">
        <f t="shared" si="67"/>
        <v>7.4747192966983054</v>
      </c>
      <c r="O627" s="92">
        <f t="shared" si="68"/>
        <v>8.6530837101322842</v>
      </c>
      <c r="P627" s="1">
        <f t="shared" si="69"/>
        <v>87.399999999999224</v>
      </c>
      <c r="Q627" s="92">
        <f t="shared" si="63"/>
        <v>1.4416475972541054</v>
      </c>
    </row>
    <row r="628" spans="11:17" x14ac:dyDescent="0.2">
      <c r="K628" s="92">
        <f t="shared" si="64"/>
        <v>2.8676852559204771</v>
      </c>
      <c r="L628" s="92">
        <f t="shared" si="65"/>
        <v>4.9562770562769698</v>
      </c>
      <c r="M628" s="92">
        <f t="shared" si="66"/>
        <v>6.3139205842080326</v>
      </c>
      <c r="N628" s="92">
        <f t="shared" si="67"/>
        <v>7.4869215291749551</v>
      </c>
      <c r="O628" s="92">
        <f t="shared" si="68"/>
        <v>8.6656351205468614</v>
      </c>
      <c r="P628" s="1">
        <f t="shared" si="69"/>
        <v>87.499999999999218</v>
      </c>
      <c r="Q628" s="92">
        <f t="shared" si="63"/>
        <v>1.4285714285715301</v>
      </c>
    </row>
    <row r="629" spans="11:17" x14ac:dyDescent="0.2">
      <c r="K629" s="92">
        <f t="shared" si="64"/>
        <v>2.8771300834179123</v>
      </c>
      <c r="L629" s="92">
        <f t="shared" si="65"/>
        <v>4.9673814933410405</v>
      </c>
      <c r="M629" s="92">
        <f t="shared" si="66"/>
        <v>6.3256888413328598</v>
      </c>
      <c r="N629" s="92">
        <f t="shared" si="67"/>
        <v>7.4991223575553452</v>
      </c>
      <c r="O629" s="92">
        <f t="shared" si="68"/>
        <v>8.6781821707693112</v>
      </c>
      <c r="P629" s="1">
        <f t="shared" si="69"/>
        <v>87.599999999999213</v>
      </c>
      <c r="Q629" s="92">
        <f t="shared" si="63"/>
        <v>1.4155251141553542</v>
      </c>
    </row>
    <row r="630" spans="11:17" x14ac:dyDescent="0.2">
      <c r="K630" s="92">
        <f t="shared" si="64"/>
        <v>2.8865928398577823</v>
      </c>
      <c r="L630" s="92">
        <f t="shared" si="65"/>
        <v>4.9784931210210983</v>
      </c>
      <c r="M630" s="92">
        <f t="shared" si="66"/>
        <v>6.3374592210147265</v>
      </c>
      <c r="N630" s="92">
        <f t="shared" si="67"/>
        <v>7.511321777712257</v>
      </c>
      <c r="O630" s="92">
        <f t="shared" si="68"/>
        <v>8.6907248595838187</v>
      </c>
      <c r="P630" s="1">
        <f t="shared" si="69"/>
        <v>87.699999999999207</v>
      </c>
      <c r="Q630" s="92">
        <f t="shared" si="63"/>
        <v>1.4025085518815175</v>
      </c>
    </row>
    <row r="631" spans="11:17" x14ac:dyDescent="0.2">
      <c r="K631" s="92">
        <f t="shared" si="64"/>
        <v>2.8960735603473915</v>
      </c>
      <c r="L631" s="92">
        <f t="shared" si="65"/>
        <v>4.9896119383848658</v>
      </c>
      <c r="M631" s="92">
        <f t="shared" si="66"/>
        <v>6.3492317182193787</v>
      </c>
      <c r="N631" s="92">
        <f t="shared" si="67"/>
        <v>7.5235197855412927</v>
      </c>
      <c r="O631" s="92">
        <f t="shared" si="68"/>
        <v>8.7032631857943787</v>
      </c>
      <c r="P631" s="1">
        <f t="shared" si="69"/>
        <v>87.799999999999201</v>
      </c>
      <c r="Q631" s="92">
        <f t="shared" si="63"/>
        <v>1.3895216400912194</v>
      </c>
    </row>
    <row r="632" spans="11:17" x14ac:dyDescent="0.2">
      <c r="K632" s="92">
        <f t="shared" si="64"/>
        <v>2.9055722801482706</v>
      </c>
      <c r="L632" s="92">
        <f t="shared" si="65"/>
        <v>5.0007379445272209</v>
      </c>
      <c r="M632" s="92">
        <f t="shared" si="66"/>
        <v>6.3610063279357023</v>
      </c>
      <c r="N632" s="92">
        <f t="shared" si="67"/>
        <v>7.5357163769607389</v>
      </c>
      <c r="O632" s="92">
        <f t="shared" si="68"/>
        <v>8.7157971482246737</v>
      </c>
      <c r="P632" s="1">
        <f t="shared" si="69"/>
        <v>87.899999999999196</v>
      </c>
      <c r="Q632" s="92">
        <f t="shared" si="63"/>
        <v>1.3765642775882725</v>
      </c>
    </row>
    <row r="633" spans="11:17" x14ac:dyDescent="0.2">
      <c r="K633" s="92">
        <f t="shared" si="64"/>
        <v>2.9150890346765865</v>
      </c>
      <c r="L633" s="92">
        <f t="shared" si="65"/>
        <v>5.0118711385700774</v>
      </c>
      <c r="M633" s="92">
        <f t="shared" si="66"/>
        <v>6.3727830451755878</v>
      </c>
      <c r="N633" s="92">
        <f t="shared" si="67"/>
        <v>7.5479115479114496</v>
      </c>
      <c r="O633" s="92">
        <f t="shared" si="68"/>
        <v>8.7283267457179488</v>
      </c>
      <c r="P633" s="1">
        <f t="shared" si="69"/>
        <v>87.99999999999919</v>
      </c>
      <c r="Q633" s="92">
        <f t="shared" si="63"/>
        <v>1.3636363636364681</v>
      </c>
    </row>
    <row r="634" spans="11:17" x14ac:dyDescent="0.2">
      <c r="K634" s="92">
        <f t="shared" si="64"/>
        <v>2.9246238595035439</v>
      </c>
      <c r="L634" s="92">
        <f t="shared" si="65"/>
        <v>5.0230115196622585</v>
      </c>
      <c r="M634" s="92">
        <f t="shared" si="66"/>
        <v>6.3845618649737981</v>
      </c>
      <c r="N634" s="92">
        <f t="shared" si="67"/>
        <v>7.5601052943567009</v>
      </c>
      <c r="O634" s="92">
        <f t="shared" si="68"/>
        <v>8.7408519771368791</v>
      </c>
      <c r="P634" s="1">
        <f t="shared" si="69"/>
        <v>88.099999999999184</v>
      </c>
      <c r="Q634" s="92">
        <f t="shared" si="63"/>
        <v>1.3507377979569721</v>
      </c>
    </row>
    <row r="635" spans="11:17" x14ac:dyDescent="0.2">
      <c r="K635" s="92">
        <f t="shared" si="64"/>
        <v>2.9341767903557958</v>
      </c>
      <c r="L635" s="92">
        <f t="shared" si="65"/>
        <v>5.0341590869793666</v>
      </c>
      <c r="M635" s="92">
        <f t="shared" si="66"/>
        <v>6.3963427823878387</v>
      </c>
      <c r="N635" s="92">
        <f t="shared" si="67"/>
        <v>7.5722976122820711</v>
      </c>
      <c r="O635" s="92">
        <f t="shared" si="68"/>
        <v>8.7533728413634488</v>
      </c>
      <c r="P635" s="1">
        <f t="shared" si="69"/>
        <v>88.199999999999179</v>
      </c>
      <c r="Q635" s="92">
        <f t="shared" si="63"/>
        <v>1.3378684807257297</v>
      </c>
    </row>
    <row r="636" spans="11:17" x14ac:dyDescent="0.2">
      <c r="K636" s="92">
        <f t="shared" si="64"/>
        <v>2.9437478631158642</v>
      </c>
      <c r="L636" s="92">
        <f t="shared" si="65"/>
        <v>5.0453138397236614</v>
      </c>
      <c r="M636" s="92">
        <f t="shared" si="66"/>
        <v>6.4081257924978337</v>
      </c>
      <c r="N636" s="92">
        <f t="shared" si="67"/>
        <v>7.5844884976953075</v>
      </c>
      <c r="O636" s="92">
        <f t="shared" si="68"/>
        <v>8.7658893372988231</v>
      </c>
      <c r="P636" s="1">
        <f t="shared" si="69"/>
        <v>88.299999999999173</v>
      </c>
      <c r="Q636" s="92">
        <f t="shared" si="63"/>
        <v>1.3250283125708879</v>
      </c>
    </row>
    <row r="637" spans="11:17" x14ac:dyDescent="0.2">
      <c r="K637" s="92">
        <f t="shared" si="64"/>
        <v>2.9533371138225482</v>
      </c>
      <c r="L637" s="92">
        <f t="shared" si="65"/>
        <v>5.0564757771239437</v>
      </c>
      <c r="M637" s="92">
        <f t="shared" si="66"/>
        <v>6.419910890406392</v>
      </c>
      <c r="N637" s="92">
        <f t="shared" si="67"/>
        <v>7.5966779466261976</v>
      </c>
      <c r="O637" s="92">
        <f t="shared" si="68"/>
        <v>8.7784014638632257</v>
      </c>
      <c r="P637" s="1">
        <f t="shared" si="69"/>
        <v>88.399999999999167</v>
      </c>
      <c r="Q637" s="92">
        <f t="shared" si="63"/>
        <v>1.312217194570243</v>
      </c>
    </row>
    <row r="638" spans="11:17" x14ac:dyDescent="0.2">
      <c r="K638" s="92">
        <f t="shared" si="64"/>
        <v>2.9629445786713524</v>
      </c>
      <c r="L638" s="92">
        <f t="shared" si="65"/>
        <v>5.0676448984354217</v>
      </c>
      <c r="M638" s="92">
        <f t="shared" si="66"/>
        <v>6.4316980712384826</v>
      </c>
      <c r="N638" s="92">
        <f t="shared" si="67"/>
        <v>7.6088659551264506</v>
      </c>
      <c r="O638" s="92">
        <f t="shared" si="68"/>
        <v>8.7909092199958163</v>
      </c>
      <c r="P638" s="1">
        <f t="shared" si="69"/>
        <v>88.499999999999162</v>
      </c>
      <c r="Q638" s="92">
        <f t="shared" si="63"/>
        <v>1.2994350282486948</v>
      </c>
    </row>
    <row r="639" spans="11:17" x14ac:dyDescent="0.2">
      <c r="K639" s="92">
        <f t="shared" si="64"/>
        <v>2.9725702940149081</v>
      </c>
      <c r="L639" s="92">
        <f t="shared" si="65"/>
        <v>5.0788212029396016</v>
      </c>
      <c r="M639" s="92">
        <f t="shared" si="66"/>
        <v>6.4434873301413136</v>
      </c>
      <c r="N639" s="92">
        <f t="shared" si="67"/>
        <v>7.6210525192695631</v>
      </c>
      <c r="O639" s="92">
        <f t="shared" si="68"/>
        <v>8.8034126046545644</v>
      </c>
      <c r="P639" s="1">
        <f t="shared" si="69"/>
        <v>88.599999999999156</v>
      </c>
      <c r="Q639" s="92">
        <f t="shared" si="63"/>
        <v>1.2866817155757282</v>
      </c>
    </row>
    <row r="640" spans="11:17" x14ac:dyDescent="0.2">
      <c r="K640" s="92">
        <f t="shared" si="64"/>
        <v>2.9822142963634026</v>
      </c>
      <c r="L640" s="92">
        <f t="shared" si="65"/>
        <v>5.0900046899441547</v>
      </c>
      <c r="M640" s="92">
        <f t="shared" si="66"/>
        <v>6.4552786622841918</v>
      </c>
      <c r="N640" s="92">
        <f t="shared" si="67"/>
        <v>7.6332376351506905</v>
      </c>
      <c r="O640" s="92">
        <f t="shared" si="68"/>
        <v>8.8159116168161304</v>
      </c>
      <c r="P640" s="1">
        <f t="shared" si="69"/>
        <v>88.69999999999915</v>
      </c>
      <c r="Q640" s="92">
        <f t="shared" si="63"/>
        <v>1.2739571589629044</v>
      </c>
    </row>
    <row r="641" spans="11:17" x14ac:dyDescent="0.2">
      <c r="K641" s="92">
        <f t="shared" si="64"/>
        <v>2.9918766223850151</v>
      </c>
      <c r="L641" s="92">
        <f t="shared" si="65"/>
        <v>5.1011953587828121</v>
      </c>
      <c r="M641" s="92">
        <f t="shared" si="66"/>
        <v>6.4670720628584215</v>
      </c>
      <c r="N641" s="92">
        <f t="shared" si="67"/>
        <v>7.6454212988865411</v>
      </c>
      <c r="O641" s="92">
        <f t="shared" si="68"/>
        <v>8.8284062554757501</v>
      </c>
      <c r="P641" s="1">
        <f t="shared" si="69"/>
        <v>88.799999999999145</v>
      </c>
      <c r="Q641" s="92">
        <f t="shared" si="63"/>
        <v>1.2612612612613692</v>
      </c>
    </row>
    <row r="642" spans="11:17" x14ac:dyDescent="0.2">
      <c r="K642" s="92">
        <f t="shared" si="64"/>
        <v>3.001557308906341</v>
      </c>
      <c r="L642" s="92">
        <f t="shared" si="65"/>
        <v>5.1123932088152335</v>
      </c>
      <c r="M642" s="92">
        <f t="shared" si="66"/>
        <v>6.4788675270771554</v>
      </c>
      <c r="N642" s="92">
        <f t="shared" si="67"/>
        <v>7.6576035066152306</v>
      </c>
      <c r="O642" s="92">
        <f t="shared" si="68"/>
        <v>8.8408965196471048</v>
      </c>
      <c r="P642" s="1">
        <f t="shared" si="69"/>
        <v>88.899999999999139</v>
      </c>
      <c r="Q642" s="92">
        <f t="shared" si="63"/>
        <v>1.2485939257593888</v>
      </c>
    </row>
    <row r="643" spans="11:17" x14ac:dyDescent="0.2">
      <c r="K643" s="92">
        <f t="shared" si="64"/>
        <v>3.0112563929128457</v>
      </c>
      <c r="L643" s="92">
        <f t="shared" si="65"/>
        <v>5.1235982394268973</v>
      </c>
      <c r="M643" s="92">
        <f t="shared" si="66"/>
        <v>6.4906650501752905</v>
      </c>
      <c r="N643" s="92">
        <f t="shared" si="67"/>
        <v>7.6697842544961725</v>
      </c>
      <c r="O643" s="92">
        <f t="shared" si="68"/>
        <v>8.8533824083622044</v>
      </c>
      <c r="P643" s="1">
        <f t="shared" si="69"/>
        <v>88.999999999999133</v>
      </c>
      <c r="Q643" s="92">
        <f t="shared" ref="Q643:Q706" si="70">IF(P643&gt;0,1000/P643-10,1000)</f>
        <v>1.2359550561798844</v>
      </c>
    </row>
    <row r="644" spans="11:17" x14ac:dyDescent="0.2">
      <c r="K644" s="92">
        <f t="shared" ref="K644:K707" si="71">IF(D$5&gt;0.2*($Q644),(D$5-0.2*($Q644))^2/(D$5+0.8*($Q644)),0)</f>
        <v>3.0209739115492957</v>
      </c>
      <c r="L644" s="92">
        <f t="shared" ref="L644:L707" si="72">IF(E$5&gt;0.2*($Q644),(E$5-0.2*($Q644))^2/(E$5+0.8*($Q644)),0)</f>
        <v>5.1348104500289775</v>
      </c>
      <c r="M644" s="92">
        <f t="shared" ref="M644:M707" si="73">IF(F$5&gt;0.2*($Q644),(F$5-0.2*($Q644))^2/(F$5+0.8*($Q644)),0)</f>
        <v>6.5024646274093376</v>
      </c>
      <c r="N644" s="92">
        <f t="shared" ref="N644:N707" si="74">IF(G$5&gt;0.2*($Q644),(G$5-0.2*($Q644))^2/(G$5+0.8*($Q644)),0)</f>
        <v>7.6819635387099545</v>
      </c>
      <c r="O644" s="92">
        <f t="shared" ref="O644:O707" si="75">IF(H$5&gt;0.2*($Q644),(H$5-0.2*($Q644))^2/(H$5+0.8*($Q644)),0)</f>
        <v>8.8658639206712788</v>
      </c>
      <c r="P644" s="1">
        <f t="shared" ref="P644:P707" si="76">P643+0.1</f>
        <v>89.099999999999127</v>
      </c>
      <c r="Q644" s="92">
        <f t="shared" si="70"/>
        <v>1.2233445566780006</v>
      </c>
    </row>
    <row r="645" spans="11:17" x14ac:dyDescent="0.2">
      <c r="K645" s="92">
        <f t="shared" si="71"/>
        <v>3.030709902120214</v>
      </c>
      <c r="L645" s="92">
        <f t="shared" si="72"/>
        <v>5.1460298400582385</v>
      </c>
      <c r="M645" s="92">
        <f t="shared" si="73"/>
        <v>6.5142662540573069</v>
      </c>
      <c r="N645" s="92">
        <f t="shared" si="74"/>
        <v>7.6941413554582185</v>
      </c>
      <c r="O645" s="92">
        <f t="shared" si="75"/>
        <v>8.8783410556426503</v>
      </c>
      <c r="P645" s="1">
        <f t="shared" si="76"/>
        <v>89.199999999999122</v>
      </c>
      <c r="Q645" s="92">
        <f t="shared" si="70"/>
        <v>1.2107623318386747</v>
      </c>
    </row>
    <row r="646" spans="11:17" x14ac:dyDescent="0.2">
      <c r="K646" s="92">
        <f t="shared" si="71"/>
        <v>3.0404644020903175</v>
      </c>
      <c r="L646" s="92">
        <f t="shared" si="72"/>
        <v>5.1572564089769006</v>
      </c>
      <c r="M646" s="92">
        <f t="shared" si="73"/>
        <v>6.5260699254185734</v>
      </c>
      <c r="N646" s="92">
        <f t="shared" si="74"/>
        <v>7.7063177009635329</v>
      </c>
      <c r="O646" s="92">
        <f t="shared" si="75"/>
        <v>8.8908138123626195</v>
      </c>
      <c r="P646" s="1">
        <f t="shared" si="76"/>
        <v>89.299999999999116</v>
      </c>
      <c r="Q646" s="92">
        <f t="shared" si="70"/>
        <v>1.1982082866742427</v>
      </c>
    </row>
    <row r="647" spans="11:17" x14ac:dyDescent="0.2">
      <c r="K647" s="92">
        <f t="shared" si="71"/>
        <v>3.0502374490849848</v>
      </c>
      <c r="L647" s="92">
        <f t="shared" si="72"/>
        <v>5.1684901562725454</v>
      </c>
      <c r="M647" s="92">
        <f t="shared" si="73"/>
        <v>6.5378756368137809</v>
      </c>
      <c r="N647" s="92">
        <f t="shared" si="74"/>
        <v>7.718492571469282</v>
      </c>
      <c r="O647" s="92">
        <f t="shared" si="75"/>
        <v>8.90328218993535</v>
      </c>
      <c r="P647" s="1">
        <f t="shared" si="76"/>
        <v>89.39999999999911</v>
      </c>
      <c r="Q647" s="92">
        <f t="shared" si="70"/>
        <v>1.185682326622036</v>
      </c>
    </row>
    <row r="648" spans="11:17" x14ac:dyDescent="0.2">
      <c r="K648" s="92">
        <f t="shared" si="71"/>
        <v>3.0600290808907058</v>
      </c>
      <c r="L648" s="92">
        <f t="shared" si="72"/>
        <v>5.1797310814579927</v>
      </c>
      <c r="M648" s="92">
        <f t="shared" si="73"/>
        <v>6.549683383584699</v>
      </c>
      <c r="N648" s="92">
        <f t="shared" si="74"/>
        <v>7.7306659632395496</v>
      </c>
      <c r="O648" s="92">
        <f t="shared" si="75"/>
        <v>8.9157461874827622</v>
      </c>
      <c r="P648" s="1">
        <f t="shared" si="76"/>
        <v>89.499999999999105</v>
      </c>
      <c r="Q648" s="92">
        <f t="shared" si="70"/>
        <v>1.1731843575420111</v>
      </c>
    </row>
    <row r="649" spans="11:17" x14ac:dyDescent="0.2">
      <c r="K649" s="92">
        <f t="shared" si="71"/>
        <v>3.069839335455542</v>
      </c>
      <c r="L649" s="92">
        <f t="shared" si="72"/>
        <v>5.1909791840711881</v>
      </c>
      <c r="M649" s="92">
        <f t="shared" si="73"/>
        <v>6.5614931610941172</v>
      </c>
      <c r="N649" s="92">
        <f t="shared" si="74"/>
        <v>7.7428378725589866</v>
      </c>
      <c r="O649" s="92">
        <f t="shared" si="75"/>
        <v>8.9282058041443939</v>
      </c>
      <c r="P649" s="1">
        <f t="shared" si="76"/>
        <v>89.599999999999099</v>
      </c>
      <c r="Q649" s="92">
        <f t="shared" si="70"/>
        <v>1.1607142857143984</v>
      </c>
    </row>
    <row r="650" spans="11:17" x14ac:dyDescent="0.2">
      <c r="K650" s="92">
        <f t="shared" si="71"/>
        <v>3.0796682508895943</v>
      </c>
      <c r="L650" s="92">
        <f t="shared" si="72"/>
        <v>5.2022344636750892</v>
      </c>
      <c r="M650" s="92">
        <f t="shared" si="73"/>
        <v>6.5733049647257324</v>
      </c>
      <c r="N650" s="92">
        <f t="shared" si="74"/>
        <v>7.7550082957327087</v>
      </c>
      <c r="O650" s="92">
        <f t="shared" si="75"/>
        <v>8.9406610390773213</v>
      </c>
      <c r="P650" s="1">
        <f t="shared" si="76"/>
        <v>89.699999999999093</v>
      </c>
      <c r="Q650" s="92">
        <f t="shared" si="70"/>
        <v>1.148272017837348</v>
      </c>
    </row>
    <row r="651" spans="11:17" x14ac:dyDescent="0.2">
      <c r="K651" s="92">
        <f t="shared" si="71"/>
        <v>3.0895158654654695</v>
      </c>
      <c r="L651" s="92">
        <f t="shared" si="72"/>
        <v>5.2134969198575591</v>
      </c>
      <c r="M651" s="92">
        <f t="shared" si="73"/>
        <v>6.5851187898840156</v>
      </c>
      <c r="N651" s="92">
        <f t="shared" si="74"/>
        <v>7.7671772290861778</v>
      </c>
      <c r="O651" s="92">
        <f t="shared" si="75"/>
        <v>8.9531118914560182</v>
      </c>
      <c r="P651" s="1">
        <f t="shared" si="76"/>
        <v>89.799999999999088</v>
      </c>
      <c r="Q651" s="92">
        <f t="shared" si="70"/>
        <v>1.1358574610246119</v>
      </c>
    </row>
    <row r="652" spans="11:17" x14ac:dyDescent="0.2">
      <c r="K652" s="92">
        <f t="shared" si="71"/>
        <v>3.0993822176187513</v>
      </c>
      <c r="L652" s="92">
        <f t="shared" si="72"/>
        <v>5.2247665522312499</v>
      </c>
      <c r="M652" s="92">
        <f t="shared" si="73"/>
        <v>6.5969346319941167</v>
      </c>
      <c r="N652" s="92">
        <f t="shared" si="74"/>
        <v>7.7793446689650807</v>
      </c>
      <c r="O652" s="92">
        <f t="shared" si="75"/>
        <v>8.965558360472258</v>
      </c>
      <c r="P652" s="1">
        <f t="shared" si="76"/>
        <v>89.899999999999082</v>
      </c>
      <c r="Q652" s="92">
        <f t="shared" si="70"/>
        <v>1.1234705228032276</v>
      </c>
    </row>
    <row r="653" spans="11:17" x14ac:dyDescent="0.2">
      <c r="K653" s="92">
        <f t="shared" si="71"/>
        <v>3.1092673459484779</v>
      </c>
      <c r="L653" s="92">
        <f t="shared" si="72"/>
        <v>5.2360433604335022</v>
      </c>
      <c r="M653" s="92">
        <f t="shared" si="73"/>
        <v>6.6087524865017393</v>
      </c>
      <c r="N653" s="92">
        <f t="shared" si="74"/>
        <v>7.7915106117352204</v>
      </c>
      <c r="O653" s="92">
        <f t="shared" si="75"/>
        <v>8.9780004453349989</v>
      </c>
      <c r="P653" s="1">
        <f t="shared" si="76"/>
        <v>89.999999999999076</v>
      </c>
      <c r="Q653" s="92">
        <f t="shared" si="70"/>
        <v>1.1111111111112244</v>
      </c>
    </row>
    <row r="654" spans="11:17" x14ac:dyDescent="0.2">
      <c r="K654" s="92">
        <f t="shared" si="71"/>
        <v>3.1191712892176198</v>
      </c>
      <c r="L654" s="92">
        <f t="shared" si="72"/>
        <v>5.2473273441262211</v>
      </c>
      <c r="M654" s="92">
        <f t="shared" si="73"/>
        <v>6.6205723488730195</v>
      </c>
      <c r="N654" s="92">
        <f t="shared" si="74"/>
        <v>7.8036750537823938</v>
      </c>
      <c r="O654" s="92">
        <f t="shared" si="75"/>
        <v>8.9904381452702751</v>
      </c>
      <c r="P654" s="1">
        <f t="shared" si="76"/>
        <v>90.099999999999071</v>
      </c>
      <c r="Q654" s="92">
        <f t="shared" si="70"/>
        <v>1.0987791342953415</v>
      </c>
    </row>
    <row r="655" spans="11:17" x14ac:dyDescent="0.2">
      <c r="K655" s="92">
        <f t="shared" si="71"/>
        <v>3.1290940863535632</v>
      </c>
      <c r="L655" s="92">
        <f t="shared" si="72"/>
        <v>5.2586185029957866</v>
      </c>
      <c r="M655" s="92">
        <f t="shared" si="73"/>
        <v>6.6323942145944299</v>
      </c>
      <c r="N655" s="92">
        <f t="shared" si="74"/>
        <v>7.8158379915122946</v>
      </c>
      <c r="O655" s="92">
        <f t="shared" si="75"/>
        <v>9.0028714595210815</v>
      </c>
      <c r="P655" s="1">
        <f t="shared" si="76"/>
        <v>90.199999999999065</v>
      </c>
      <c r="Q655" s="92">
        <f t="shared" si="70"/>
        <v>1.0864745011087624</v>
      </c>
    </row>
    <row r="656" spans="11:17" x14ac:dyDescent="0.2">
      <c r="K656" s="92">
        <f t="shared" si="71"/>
        <v>3.1390357764485999</v>
      </c>
      <c r="L656" s="92">
        <f t="shared" si="72"/>
        <v>5.2699168367529303</v>
      </c>
      <c r="M656" s="92">
        <f t="shared" si="73"/>
        <v>6.6442180791726519</v>
      </c>
      <c r="N656" s="92">
        <f t="shared" si="74"/>
        <v>7.8279994213503876</v>
      </c>
      <c r="O656" s="92">
        <f t="shared" si="75"/>
        <v>9.0153003873472795</v>
      </c>
      <c r="P656" s="1">
        <f t="shared" si="76"/>
        <v>90.299999999999059</v>
      </c>
      <c r="Q656" s="92">
        <f t="shared" si="70"/>
        <v>1.0741971207088632</v>
      </c>
    </row>
    <row r="657" spans="11:17" x14ac:dyDescent="0.2">
      <c r="K657" s="92">
        <f t="shared" si="71"/>
        <v>3.1489963987604095</v>
      </c>
      <c r="L657" s="92">
        <f t="shared" si="72"/>
        <v>5.2812223451326368</v>
      </c>
      <c r="M657" s="92">
        <f t="shared" si="73"/>
        <v>6.6560439381344727</v>
      </c>
      <c r="N657" s="92">
        <f t="shared" si="74"/>
        <v>7.8401593397417928</v>
      </c>
      <c r="O657" s="92">
        <f t="shared" si="75"/>
        <v>9.0277249280254654</v>
      </c>
      <c r="P657" s="1">
        <f t="shared" si="76"/>
        <v>90.399999999999054</v>
      </c>
      <c r="Q657" s="92">
        <f t="shared" si="70"/>
        <v>1.0619469026549826</v>
      </c>
    </row>
    <row r="658" spans="11:17" x14ac:dyDescent="0.2">
      <c r="K658" s="92">
        <f t="shared" si="71"/>
        <v>3.1589759927125627</v>
      </c>
      <c r="L658" s="92">
        <f t="shared" si="72"/>
        <v>5.2925350278940373</v>
      </c>
      <c r="M658" s="92">
        <f t="shared" si="73"/>
        <v>6.6678717870266739</v>
      </c>
      <c r="N658" s="92">
        <f t="shared" si="74"/>
        <v>7.8523177431511977</v>
      </c>
      <c r="O658" s="92">
        <f t="shared" si="75"/>
        <v>9.0401450808488892</v>
      </c>
      <c r="P658" s="1">
        <f t="shared" si="76"/>
        <v>90.499999999999048</v>
      </c>
      <c r="Q658" s="92">
        <f t="shared" si="70"/>
        <v>1.049723756906193</v>
      </c>
    </row>
    <row r="659" spans="11:17" x14ac:dyDescent="0.2">
      <c r="K659" s="92">
        <f t="shared" si="71"/>
        <v>3.1689745978950139</v>
      </c>
      <c r="L659" s="92">
        <f t="shared" si="72"/>
        <v>5.3038548848202982</v>
      </c>
      <c r="M659" s="92">
        <f t="shared" si="73"/>
        <v>6.6797016214159068</v>
      </c>
      <c r="N659" s="92">
        <f t="shared" si="74"/>
        <v>7.864474628062716</v>
      </c>
      <c r="O659" s="92">
        <f t="shared" si="75"/>
        <v>9.0525608451273261</v>
      </c>
      <c r="P659" s="1">
        <f t="shared" si="76"/>
        <v>90.599999999999042</v>
      </c>
      <c r="Q659" s="92">
        <f t="shared" si="70"/>
        <v>1.0375275938191013</v>
      </c>
    </row>
    <row r="660" spans="11:17" x14ac:dyDescent="0.2">
      <c r="K660" s="92">
        <f t="shared" si="71"/>
        <v>3.1789922540646058</v>
      </c>
      <c r="L660" s="92">
        <f t="shared" si="72"/>
        <v>5.3151819157185285</v>
      </c>
      <c r="M660" s="92">
        <f t="shared" si="73"/>
        <v>6.6915334368886139</v>
      </c>
      <c r="N660" s="92">
        <f t="shared" si="74"/>
        <v>7.8766299909798096</v>
      </c>
      <c r="O660" s="92">
        <f t="shared" si="75"/>
        <v>9.0649722201869878</v>
      </c>
      <c r="P660" s="1">
        <f t="shared" si="76"/>
        <v>90.699999999999037</v>
      </c>
      <c r="Q660" s="92">
        <f t="shared" si="70"/>
        <v>1.0253583241456514</v>
      </c>
    </row>
    <row r="661" spans="11:17" x14ac:dyDescent="0.2">
      <c r="K661" s="92">
        <f t="shared" si="71"/>
        <v>3.1890290011455726</v>
      </c>
      <c r="L661" s="92">
        <f t="shared" si="72"/>
        <v>5.3265161204196643</v>
      </c>
      <c r="M661" s="92">
        <f t="shared" si="73"/>
        <v>6.703367229050885</v>
      </c>
      <c r="N661" s="92">
        <f t="shared" si="74"/>
        <v>7.8887838284251561</v>
      </c>
      <c r="O661" s="92">
        <f t="shared" si="75"/>
        <v>9.0773792053704021</v>
      </c>
      <c r="P661" s="1">
        <f t="shared" si="76"/>
        <v>90.799999999999031</v>
      </c>
      <c r="Q661" s="92">
        <f t="shared" si="70"/>
        <v>1.0132158590309537</v>
      </c>
    </row>
    <row r="662" spans="11:17" x14ac:dyDescent="0.2">
      <c r="K662" s="92">
        <f t="shared" si="71"/>
        <v>3.1990848792300484</v>
      </c>
      <c r="L662" s="92">
        <f t="shared" si="72"/>
        <v>5.3378574987783667</v>
      </c>
      <c r="M662" s="92">
        <f t="shared" si="73"/>
        <v>6.7152029935283677</v>
      </c>
      <c r="N662" s="92">
        <f t="shared" si="74"/>
        <v>7.9009361369405484</v>
      </c>
      <c r="O662" s="92">
        <f t="shared" si="75"/>
        <v>9.0897818000363184</v>
      </c>
      <c r="P662" s="1">
        <f t="shared" si="76"/>
        <v>90.899999999999025</v>
      </c>
      <c r="Q662" s="92">
        <f t="shared" si="70"/>
        <v>1.0011001100111194</v>
      </c>
    </row>
    <row r="663" spans="11:17" x14ac:dyDescent="0.2">
      <c r="K663" s="92">
        <f t="shared" si="71"/>
        <v>3.2091599285785866</v>
      </c>
      <c r="L663" s="92">
        <f t="shared" si="72"/>
        <v>5.3492060506729322</v>
      </c>
      <c r="M663" s="92">
        <f t="shared" si="73"/>
        <v>6.7270407259661642</v>
      </c>
      <c r="N663" s="92">
        <f t="shared" si="74"/>
        <v>7.9130869130867927</v>
      </c>
      <c r="O663" s="92">
        <f t="shared" si="75"/>
        <v>9.1021800035596048</v>
      </c>
      <c r="P663" s="1">
        <f t="shared" si="76"/>
        <v>90.999999999999019</v>
      </c>
      <c r="Q663" s="92">
        <f t="shared" si="70"/>
        <v>0.98901098901110807</v>
      </c>
    </row>
    <row r="664" spans="11:17" x14ac:dyDescent="0.2">
      <c r="K664" s="92">
        <f t="shared" si="71"/>
        <v>3.2192541896206746</v>
      </c>
      <c r="L664" s="92">
        <f t="shared" si="72"/>
        <v>5.3605617760051771</v>
      </c>
      <c r="M664" s="92">
        <f t="shared" si="73"/>
        <v>6.7388804220287151</v>
      </c>
      <c r="N664" s="92">
        <f t="shared" si="74"/>
        <v>7.9252361534436027</v>
      </c>
      <c r="O664" s="92">
        <f t="shared" si="75"/>
        <v>9.1145738153311378</v>
      </c>
      <c r="P664" s="1">
        <f t="shared" si="76"/>
        <v>91.099999999999014</v>
      </c>
      <c r="Q664" s="92">
        <f t="shared" si="70"/>
        <v>0.976948408342599</v>
      </c>
    </row>
    <row r="665" spans="11:17" x14ac:dyDescent="0.2">
      <c r="K665" s="92">
        <f t="shared" si="71"/>
        <v>3.229367702955241</v>
      </c>
      <c r="L665" s="92">
        <f t="shared" si="72"/>
        <v>5.3719246747003364</v>
      </c>
      <c r="M665" s="92">
        <f t="shared" si="73"/>
        <v>6.7507220773996854</v>
      </c>
      <c r="N665" s="92">
        <f t="shared" si="74"/>
        <v>7.9373838546094735</v>
      </c>
      <c r="O665" s="92">
        <f t="shared" si="75"/>
        <v>9.1269632347577012</v>
      </c>
      <c r="P665" s="1">
        <f t="shared" si="76"/>
        <v>91.199999999999008</v>
      </c>
      <c r="Q665" s="92">
        <f t="shared" si="70"/>
        <v>0.96491228070187418</v>
      </c>
    </row>
    <row r="666" spans="11:17" x14ac:dyDescent="0.2">
      <c r="K666" s="92">
        <f t="shared" si="71"/>
        <v>3.2395005093512057</v>
      </c>
      <c r="L666" s="92">
        <f t="shared" si="72"/>
        <v>5.3832947467069809</v>
      </c>
      <c r="M666" s="92">
        <f t="shared" si="73"/>
        <v>6.7625656877818852</v>
      </c>
      <c r="N666" s="92">
        <f t="shared" si="74"/>
        <v>7.9495300132016107</v>
      </c>
      <c r="O666" s="92">
        <f t="shared" si="75"/>
        <v>9.1393482612618939</v>
      </c>
      <c r="P666" s="1">
        <f t="shared" si="76"/>
        <v>91.299999999999002</v>
      </c>
      <c r="Q666" s="92">
        <f t="shared" si="70"/>
        <v>0.95290251916769897</v>
      </c>
    </row>
    <row r="667" spans="11:17" x14ac:dyDescent="0.2">
      <c r="K667" s="92">
        <f t="shared" si="71"/>
        <v>3.2496526497479867</v>
      </c>
      <c r="L667" s="92">
        <f t="shared" si="72"/>
        <v>5.3946719919968951</v>
      </c>
      <c r="M667" s="92">
        <f t="shared" si="73"/>
        <v>6.77441124889714</v>
      </c>
      <c r="N667" s="92">
        <f t="shared" si="74"/>
        <v>7.961674625855796</v>
      </c>
      <c r="O667" s="92">
        <f t="shared" si="75"/>
        <v>9.1517288942820159</v>
      </c>
      <c r="P667" s="1">
        <f t="shared" si="76"/>
        <v>91.399999999998997</v>
      </c>
      <c r="Q667" s="92">
        <f t="shared" si="70"/>
        <v>0.94091903719924552</v>
      </c>
    </row>
    <row r="668" spans="11:17" x14ac:dyDescent="0.2">
      <c r="K668" s="92">
        <f t="shared" si="71"/>
        <v>3.2598241652560445</v>
      </c>
      <c r="L668" s="92">
        <f t="shared" si="72"/>
        <v>5.4060564105649949</v>
      </c>
      <c r="M668" s="92">
        <f t="shared" si="73"/>
        <v>6.7862587564862</v>
      </c>
      <c r="N668" s="92">
        <f t="shared" si="74"/>
        <v>7.9738176892263004</v>
      </c>
      <c r="O668" s="92">
        <f t="shared" si="75"/>
        <v>9.1641051332719758</v>
      </c>
      <c r="P668" s="1">
        <f t="shared" si="76"/>
        <v>91.499999999998991</v>
      </c>
      <c r="Q668" s="92">
        <f t="shared" si="70"/>
        <v>0.92896174863400027</v>
      </c>
    </row>
    <row r="669" spans="11:17" x14ac:dyDescent="0.2">
      <c r="K669" s="92">
        <f t="shared" si="71"/>
        <v>3.2700150971574105</v>
      </c>
      <c r="L669" s="92">
        <f t="shared" si="72"/>
        <v>5.417448002429218</v>
      </c>
      <c r="M669" s="92">
        <f t="shared" si="73"/>
        <v>6.7981082063086289</v>
      </c>
      <c r="N669" s="92">
        <f t="shared" si="74"/>
        <v>7.9859591999857704</v>
      </c>
      <c r="O669" s="92">
        <f t="shared" si="75"/>
        <v>9.1764769777011921</v>
      </c>
      <c r="P669" s="1">
        <f t="shared" si="76"/>
        <v>91.599999999998985</v>
      </c>
      <c r="Q669" s="92">
        <f t="shared" si="70"/>
        <v>0.91703056768571045</v>
      </c>
    </row>
    <row r="670" spans="11:17" x14ac:dyDescent="0.2">
      <c r="K670" s="92">
        <f t="shared" si="71"/>
        <v>3.2802254869062346</v>
      </c>
      <c r="L670" s="92">
        <f t="shared" si="72"/>
        <v>5.4288467676304375</v>
      </c>
      <c r="M670" s="92">
        <f t="shared" si="73"/>
        <v>6.8099595941427138</v>
      </c>
      <c r="N670" s="92">
        <f t="shared" si="74"/>
        <v>7.9980991548251419</v>
      </c>
      <c r="O670" s="92">
        <f t="shared" si="75"/>
        <v>9.1888444270544873</v>
      </c>
      <c r="P670" s="1">
        <f t="shared" si="76"/>
        <v>91.69999999999898</v>
      </c>
      <c r="Q670" s="92">
        <f t="shared" si="70"/>
        <v>0.90512540894232352</v>
      </c>
    </row>
    <row r="671" spans="11:17" x14ac:dyDescent="0.2">
      <c r="K671" s="92">
        <f t="shared" si="71"/>
        <v>3.2904553761293234</v>
      </c>
      <c r="L671" s="92">
        <f t="shared" si="72"/>
        <v>5.4402527062323562</v>
      </c>
      <c r="M671" s="92">
        <f t="shared" si="73"/>
        <v>6.8218129157853449</v>
      </c>
      <c r="N671" s="92">
        <f t="shared" si="74"/>
        <v>8.0102375504535104</v>
      </c>
      <c r="O671" s="92">
        <f t="shared" si="75"/>
        <v>9.201207480831993</v>
      </c>
      <c r="P671" s="1">
        <f t="shared" si="76"/>
        <v>91.799999999998974</v>
      </c>
      <c r="Q671" s="92">
        <f t="shared" si="70"/>
        <v>0.89324618736395678</v>
      </c>
    </row>
    <row r="672" spans="11:17" x14ac:dyDescent="0.2">
      <c r="K672" s="92">
        <f t="shared" si="71"/>
        <v>3.3007048066266966</v>
      </c>
      <c r="L672" s="92">
        <f t="shared" si="72"/>
        <v>5.4516658183214179</v>
      </c>
      <c r="M672" s="92">
        <f t="shared" si="73"/>
        <v>6.8336681670519352</v>
      </c>
      <c r="N672" s="92">
        <f t="shared" si="74"/>
        <v>8.0223743835980699</v>
      </c>
      <c r="O672" s="92">
        <f t="shared" si="75"/>
        <v>9.2135661385490639</v>
      </c>
      <c r="P672" s="1">
        <f t="shared" si="76"/>
        <v>91.899999999998968</v>
      </c>
      <c r="Q672" s="92">
        <f t="shared" si="70"/>
        <v>0.88139281828086169</v>
      </c>
    </row>
    <row r="673" spans="11:17" x14ac:dyDescent="0.2">
      <c r="K673" s="92">
        <f t="shared" si="71"/>
        <v>3.3109738203721228</v>
      </c>
      <c r="L673" s="92">
        <f t="shared" si="72"/>
        <v>5.4630861040067016</v>
      </c>
      <c r="M673" s="92">
        <f t="shared" si="73"/>
        <v>6.8455253437762993</v>
      </c>
      <c r="N673" s="92">
        <f t="shared" si="74"/>
        <v>8.0345096510039689</v>
      </c>
      <c r="O673" s="92">
        <f t="shared" si="75"/>
        <v>9.2259203997361556</v>
      </c>
      <c r="P673" s="1">
        <f t="shared" si="76"/>
        <v>91.999999999998963</v>
      </c>
      <c r="Q673" s="92">
        <f t="shared" si="70"/>
        <v>0.86956521739142723</v>
      </c>
    </row>
    <row r="674" spans="11:17" x14ac:dyDescent="0.2">
      <c r="K674" s="92">
        <f t="shared" si="71"/>
        <v>3.321262459513695</v>
      </c>
      <c r="L674" s="92">
        <f t="shared" si="72"/>
        <v>5.4745135634198387</v>
      </c>
      <c r="M674" s="92">
        <f t="shared" si="73"/>
        <v>6.8573844418105683</v>
      </c>
      <c r="N674" s="92">
        <f t="shared" si="74"/>
        <v>8.0466433494342429</v>
      </c>
      <c r="O674" s="92">
        <f t="shared" si="75"/>
        <v>9.2382702639387517</v>
      </c>
      <c r="P674" s="1">
        <f t="shared" si="76"/>
        <v>92.099999999998957</v>
      </c>
      <c r="Q674" s="92">
        <f t="shared" si="70"/>
        <v>0.85776330076016727</v>
      </c>
    </row>
    <row r="675" spans="11:17" x14ac:dyDescent="0.2">
      <c r="K675" s="92">
        <f t="shared" si="71"/>
        <v>3.3315707663743801</v>
      </c>
      <c r="L675" s="92">
        <f t="shared" si="72"/>
        <v>5.4859481967149142</v>
      </c>
      <c r="M675" s="92">
        <f t="shared" si="73"/>
        <v>6.8692454570250874</v>
      </c>
      <c r="N675" s="92">
        <f t="shared" si="74"/>
        <v>8.0587754756697034</v>
      </c>
      <c r="O675" s="92">
        <f t="shared" si="75"/>
        <v>9.2506157307172554</v>
      </c>
      <c r="P675" s="1">
        <f t="shared" si="76"/>
        <v>92.199999999998951</v>
      </c>
      <c r="Q675" s="92">
        <f t="shared" si="70"/>
        <v>0.84598698481574175</v>
      </c>
    </row>
    <row r="676" spans="11:17" x14ac:dyDescent="0.2">
      <c r="K676" s="92">
        <f t="shared" si="71"/>
        <v>3.3418987834525784</v>
      </c>
      <c r="L676" s="92">
        <f t="shared" si="72"/>
        <v>5.4973900040683645</v>
      </c>
      <c r="M676" s="92">
        <f t="shared" si="73"/>
        <v>6.881108385308309</v>
      </c>
      <c r="N676" s="92">
        <f t="shared" si="74"/>
        <v>8.0709060265088421</v>
      </c>
      <c r="O676" s="92">
        <f t="shared" si="75"/>
        <v>9.2629567996469042</v>
      </c>
      <c r="P676" s="1">
        <f t="shared" si="76"/>
        <v>92.299999999998946</v>
      </c>
      <c r="Q676" s="92">
        <f t="shared" si="70"/>
        <v>0.83423618634898666</v>
      </c>
    </row>
    <row r="677" spans="11:17" x14ac:dyDescent="0.2">
      <c r="K677" s="92">
        <f t="shared" si="71"/>
        <v>3.3522465534227055</v>
      </c>
      <c r="L677" s="92">
        <f t="shared" si="72"/>
        <v>5.5088389856789046</v>
      </c>
      <c r="M677" s="92">
        <f t="shared" si="73"/>
        <v>6.8929732225667095</v>
      </c>
      <c r="N677" s="92">
        <f t="shared" si="74"/>
        <v>8.0830349987677259</v>
      </c>
      <c r="O677" s="92">
        <f t="shared" si="75"/>
        <v>9.2752934703176599</v>
      </c>
      <c r="P677" s="1">
        <f t="shared" si="76"/>
        <v>92.39999999999894</v>
      </c>
      <c r="Q677" s="92">
        <f t="shared" si="70"/>
        <v>0.82251082251094587</v>
      </c>
    </row>
    <row r="678" spans="11:17" x14ac:dyDescent="0.2">
      <c r="K678" s="92">
        <f t="shared" si="71"/>
        <v>3.3626141191357481</v>
      </c>
      <c r="L678" s="92">
        <f t="shared" si="72"/>
        <v>5.5202951417674129</v>
      </c>
      <c r="M678" s="92">
        <f t="shared" si="73"/>
        <v>6.9048399647246752</v>
      </c>
      <c r="N678" s="92">
        <f t="shared" si="74"/>
        <v>8.0951623892799081</v>
      </c>
      <c r="O678" s="92">
        <f t="shared" si="75"/>
        <v>9.2876257423341322</v>
      </c>
      <c r="P678" s="1">
        <f t="shared" si="76"/>
        <v>92.499999999998934</v>
      </c>
      <c r="Q678" s="92">
        <f t="shared" si="70"/>
        <v>0.81081081081093487</v>
      </c>
    </row>
    <row r="679" spans="11:17" x14ac:dyDescent="0.2">
      <c r="K679" s="92">
        <f t="shared" si="71"/>
        <v>3.3730015236198541</v>
      </c>
      <c r="L679" s="92">
        <f t="shared" si="72"/>
        <v>5.5317584725768576</v>
      </c>
      <c r="M679" s="92">
        <f t="shared" si="73"/>
        <v>6.9167086077244191</v>
      </c>
      <c r="N679" s="92">
        <f t="shared" si="74"/>
        <v>8.1072881948963289</v>
      </c>
      <c r="O679" s="92">
        <f t="shared" si="75"/>
        <v>9.2999536153154736</v>
      </c>
      <c r="P679" s="1">
        <f t="shared" si="76"/>
        <v>92.599999999998929</v>
      </c>
      <c r="Q679" s="92">
        <f t="shared" si="70"/>
        <v>0.79913606911459567</v>
      </c>
    </row>
    <row r="680" spans="11:17" x14ac:dyDescent="0.2">
      <c r="K680" s="92">
        <f t="shared" si="71"/>
        <v>3.3834088100809039</v>
      </c>
      <c r="L680" s="92">
        <f t="shared" si="72"/>
        <v>5.5432289783721984</v>
      </c>
      <c r="M680" s="92">
        <f t="shared" si="73"/>
        <v>6.9285791475258796</v>
      </c>
      <c r="N680" s="92">
        <f t="shared" si="74"/>
        <v>8.1194124124852216</v>
      </c>
      <c r="O680" s="92">
        <f t="shared" si="75"/>
        <v>9.3122770888952928</v>
      </c>
      <c r="P680" s="1">
        <f t="shared" si="76"/>
        <v>92.699999999998923</v>
      </c>
      <c r="Q680" s="92">
        <f t="shared" si="70"/>
        <v>0.78748651564198013</v>
      </c>
    </row>
    <row r="681" spans="11:17" x14ac:dyDescent="0.2">
      <c r="K681" s="92">
        <f t="shared" si="71"/>
        <v>3.3938360219030996</v>
      </c>
      <c r="L681" s="92">
        <f t="shared" si="72"/>
        <v>5.5547066594402938</v>
      </c>
      <c r="M681" s="92">
        <f t="shared" si="73"/>
        <v>6.9404515801066253</v>
      </c>
      <c r="N681" s="92">
        <f t="shared" si="74"/>
        <v>8.1315350389320162</v>
      </c>
      <c r="O681" s="92">
        <f t="shared" si="75"/>
        <v>9.3245961627215657</v>
      </c>
      <c r="P681" s="1">
        <f t="shared" si="76"/>
        <v>92.799999999998917</v>
      </c>
      <c r="Q681" s="92">
        <f t="shared" si="70"/>
        <v>0.77586206896564214</v>
      </c>
    </row>
    <row r="682" spans="11:17" x14ac:dyDescent="0.2">
      <c r="K682" s="92">
        <f t="shared" si="71"/>
        <v>3.4042832026495455</v>
      </c>
      <c r="L682" s="92">
        <f t="shared" si="72"/>
        <v>5.5661915160898179</v>
      </c>
      <c r="M682" s="92">
        <f t="shared" si="73"/>
        <v>6.9523259014617542</v>
      </c>
      <c r="N682" s="92">
        <f t="shared" si="74"/>
        <v>8.1436560711392403</v>
      </c>
      <c r="O682" s="92">
        <f t="shared" si="75"/>
        <v>9.3369108364565303</v>
      </c>
      <c r="P682" s="1">
        <f t="shared" si="76"/>
        <v>92.899999999998911</v>
      </c>
      <c r="Q682" s="92">
        <f t="shared" si="70"/>
        <v>0.76426264800873689</v>
      </c>
    </row>
    <row r="683" spans="11:17" x14ac:dyDescent="0.2">
      <c r="K683" s="92">
        <f t="shared" si="71"/>
        <v>3.4147503960628502</v>
      </c>
      <c r="L683" s="92">
        <f t="shared" si="72"/>
        <v>5.577683548651164</v>
      </c>
      <c r="M683" s="92">
        <f t="shared" si="73"/>
        <v>6.9642021076038114</v>
      </c>
      <c r="N683" s="92">
        <f t="shared" si="74"/>
        <v>8.1557755060264299</v>
      </c>
      <c r="O683" s="92">
        <f t="shared" si="75"/>
        <v>9.3492211097766109</v>
      </c>
      <c r="P683" s="1">
        <f t="shared" si="76"/>
        <v>92.999999999998906</v>
      </c>
      <c r="Q683" s="92">
        <f t="shared" si="70"/>
        <v>0.75268817204313798</v>
      </c>
    </row>
    <row r="684" spans="11:17" x14ac:dyDescent="0.2">
      <c r="K684" s="92">
        <f t="shared" si="71"/>
        <v>3.425237646065721</v>
      </c>
      <c r="L684" s="92">
        <f t="shared" si="72"/>
        <v>5.5891827574763688</v>
      </c>
      <c r="M684" s="92">
        <f t="shared" si="73"/>
        <v>6.97608019456269</v>
      </c>
      <c r="N684" s="92">
        <f t="shared" si="74"/>
        <v>8.1678933405300391</v>
      </c>
      <c r="O684" s="92">
        <f t="shared" si="75"/>
        <v>9.3615269823723253</v>
      </c>
      <c r="P684" s="1">
        <f t="shared" si="76"/>
        <v>93.0999999999989</v>
      </c>
      <c r="Q684" s="92">
        <f t="shared" si="70"/>
        <v>0.74113856068755979</v>
      </c>
    </row>
    <row r="685" spans="11:17" x14ac:dyDescent="0.2">
      <c r="K685" s="92">
        <f t="shared" si="71"/>
        <v>3.4357449967615548</v>
      </c>
      <c r="L685" s="92">
        <f t="shared" si="72"/>
        <v>5.6006891429390064</v>
      </c>
      <c r="M685" s="92">
        <f t="shared" si="73"/>
        <v>6.9879601583855333</v>
      </c>
      <c r="N685" s="92">
        <f t="shared" si="74"/>
        <v>8.1800095716033407</v>
      </c>
      <c r="O685" s="92">
        <f t="shared" si="75"/>
        <v>9.3738284539481889</v>
      </c>
      <c r="P685" s="1">
        <f t="shared" si="76"/>
        <v>93.199999999998894</v>
      </c>
      <c r="Q685" s="92">
        <f t="shared" si="70"/>
        <v>0.7296137339057065</v>
      </c>
    </row>
    <row r="686" spans="11:17" x14ac:dyDescent="0.2">
      <c r="K686" s="92">
        <f t="shared" si="71"/>
        <v>3.446272492435055</v>
      </c>
      <c r="L686" s="92">
        <f t="shared" si="72"/>
        <v>5.6122027054341181</v>
      </c>
      <c r="M686" s="92">
        <f t="shared" si="73"/>
        <v>6.9998419951366477</v>
      </c>
      <c r="N686" s="92">
        <f t="shared" si="74"/>
        <v>8.1921241962163354</v>
      </c>
      <c r="O686" s="92">
        <f t="shared" si="75"/>
        <v>9.3861255242226225</v>
      </c>
      <c r="P686" s="1">
        <f t="shared" si="76"/>
        <v>93.299999999998889</v>
      </c>
      <c r="Q686" s="92">
        <f t="shared" si="70"/>
        <v>0.71811361200441404</v>
      </c>
    </row>
    <row r="687" spans="11:17" x14ac:dyDescent="0.2">
      <c r="K687" s="92">
        <f t="shared" si="71"/>
        <v>3.4568201775528329</v>
      </c>
      <c r="L687" s="92">
        <f t="shared" si="72"/>
        <v>5.6237234453781104</v>
      </c>
      <c r="M687" s="92">
        <f t="shared" si="73"/>
        <v>7.0117257008974088</v>
      </c>
      <c r="N687" s="92">
        <f t="shared" si="74"/>
        <v>8.2042372113556592</v>
      </c>
      <c r="O687" s="92">
        <f t="shared" si="75"/>
        <v>9.3984181929278847</v>
      </c>
      <c r="P687" s="1">
        <f t="shared" si="76"/>
        <v>93.399999999998883</v>
      </c>
      <c r="Q687" s="92">
        <f t="shared" si="70"/>
        <v>0.70663811563182044</v>
      </c>
    </row>
    <row r="688" spans="11:17" x14ac:dyDescent="0.2">
      <c r="K688" s="92">
        <f t="shared" si="71"/>
        <v>3.4673880967640285</v>
      </c>
      <c r="L688" s="92">
        <f t="shared" si="72"/>
        <v>5.6352513632086909</v>
      </c>
      <c r="M688" s="92">
        <f t="shared" si="73"/>
        <v>7.0236112717661738</v>
      </c>
      <c r="N688" s="92">
        <f t="shared" si="74"/>
        <v>8.2163486140245041</v>
      </c>
      <c r="O688" s="92">
        <f t="shared" si="75"/>
        <v>9.4107064598099601</v>
      </c>
      <c r="P688" s="1">
        <f t="shared" si="76"/>
        <v>93.499999999998877</v>
      </c>
      <c r="Q688" s="92">
        <f t="shared" si="70"/>
        <v>0.69518716577552908</v>
      </c>
    </row>
    <row r="689" spans="11:17" x14ac:dyDescent="0.2">
      <c r="K689" s="92">
        <f t="shared" si="71"/>
        <v>3.4779762949009143</v>
      </c>
      <c r="L689" s="92">
        <f t="shared" si="72"/>
        <v>5.6467864593847548</v>
      </c>
      <c r="M689" s="92">
        <f t="shared" si="73"/>
        <v>7.0354987038581838</v>
      </c>
      <c r="N689" s="92">
        <f t="shared" si="74"/>
        <v>8.2284584012425075</v>
      </c>
      <c r="O689" s="92">
        <f t="shared" si="75"/>
        <v>9.4229903246284863</v>
      </c>
      <c r="P689" s="1">
        <f t="shared" si="76"/>
        <v>93.599999999998872</v>
      </c>
      <c r="Q689" s="92">
        <f t="shared" si="70"/>
        <v>0.68376068376081278</v>
      </c>
    </row>
    <row r="690" spans="11:17" x14ac:dyDescent="0.2">
      <c r="K690" s="92">
        <f t="shared" si="71"/>
        <v>3.4885848169795315</v>
      </c>
      <c r="L690" s="92">
        <f t="shared" si="72"/>
        <v>5.6583287343863251</v>
      </c>
      <c r="M690" s="92">
        <f t="shared" si="73"/>
        <v>7.0473879933054828</v>
      </c>
      <c r="N690" s="92">
        <f t="shared" si="74"/>
        <v>8.2405665700456794</v>
      </c>
      <c r="O690" s="92">
        <f t="shared" si="75"/>
        <v>9.4352697871566633</v>
      </c>
      <c r="P690" s="1">
        <f t="shared" si="76"/>
        <v>93.699999999998866</v>
      </c>
      <c r="Q690" s="92">
        <f t="shared" si="70"/>
        <v>0.67235859124879482</v>
      </c>
    </row>
    <row r="691" spans="11:17" x14ac:dyDescent="0.2">
      <c r="K691" s="92">
        <f t="shared" si="71"/>
        <v>3.499213708200307</v>
      </c>
      <c r="L691" s="92">
        <f t="shared" si="72"/>
        <v>5.6698781887144509</v>
      </c>
      <c r="M691" s="92">
        <f t="shared" si="73"/>
        <v>7.0592791362568157</v>
      </c>
      <c r="N691" s="92">
        <f t="shared" si="74"/>
        <v>8.2526731174863048</v>
      </c>
      <c r="O691" s="92">
        <f t="shared" si="75"/>
        <v>9.4475448471811685</v>
      </c>
      <c r="P691" s="1">
        <f t="shared" si="76"/>
        <v>93.79999999999886</v>
      </c>
      <c r="Q691" s="92">
        <f t="shared" si="70"/>
        <v>0.66098081023467081</v>
      </c>
    </row>
    <row r="692" spans="11:17" x14ac:dyDescent="0.2">
      <c r="K692" s="92">
        <f t="shared" si="71"/>
        <v>3.5098630139486837</v>
      </c>
      <c r="L692" s="92">
        <f t="shared" si="72"/>
        <v>5.6814348228911387</v>
      </c>
      <c r="M692" s="92">
        <f t="shared" si="73"/>
        <v>7.0711721288775573</v>
      </c>
      <c r="N692" s="92">
        <f t="shared" si="74"/>
        <v>8.264778040632855</v>
      </c>
      <c r="O692" s="92">
        <f t="shared" si="75"/>
        <v>9.4598155045020658</v>
      </c>
      <c r="P692" s="1">
        <f t="shared" si="76"/>
        <v>93.899999999998855</v>
      </c>
      <c r="Q692" s="92">
        <f t="shared" si="70"/>
        <v>0.64962726304592344</v>
      </c>
    </row>
    <row r="693" spans="11:17" x14ac:dyDescent="0.2">
      <c r="K693" s="92">
        <f t="shared" si="71"/>
        <v>3.5205327797957611</v>
      </c>
      <c r="L693" s="92">
        <f t="shared" si="72"/>
        <v>5.6929986374592545</v>
      </c>
      <c r="M693" s="92">
        <f t="shared" si="73"/>
        <v>7.0830669673496036</v>
      </c>
      <c r="N693" s="92">
        <f t="shared" si="74"/>
        <v>8.2768813365699021</v>
      </c>
      <c r="O693" s="92">
        <f t="shared" si="75"/>
        <v>9.4720817589327311</v>
      </c>
      <c r="P693" s="1">
        <f t="shared" si="76"/>
        <v>93.999999999998849</v>
      </c>
      <c r="Q693" s="92">
        <f t="shared" si="70"/>
        <v>0.63829787234055502</v>
      </c>
    </row>
    <row r="694" spans="11:17" x14ac:dyDescent="0.2">
      <c r="K694" s="92">
        <f t="shared" si="71"/>
        <v>3.5312230514989227</v>
      </c>
      <c r="L694" s="92">
        <f t="shared" si="72"/>
        <v>5.7045696329824489</v>
      </c>
      <c r="M694" s="92">
        <f t="shared" si="73"/>
        <v>7.094963647871297</v>
      </c>
      <c r="N694" s="92">
        <f t="shared" si="74"/>
        <v>8.2889830023980338</v>
      </c>
      <c r="O694" s="92">
        <f t="shared" si="75"/>
        <v>9.48434361029976</v>
      </c>
      <c r="P694" s="1">
        <f t="shared" si="76"/>
        <v>94.099999999998843</v>
      </c>
      <c r="Q694" s="92">
        <f t="shared" si="70"/>
        <v>0.62699256110533774</v>
      </c>
    </row>
    <row r="695" spans="11:17" x14ac:dyDescent="0.2">
      <c r="K695" s="92">
        <f t="shared" si="71"/>
        <v>3.5419338750024933</v>
      </c>
      <c r="L695" s="92">
        <f t="shared" si="72"/>
        <v>5.7161478100450802</v>
      </c>
      <c r="M695" s="92">
        <f t="shared" si="73"/>
        <v>7.1068621666573408</v>
      </c>
      <c r="N695" s="92">
        <f t="shared" si="74"/>
        <v>8.3010830352337646</v>
      </c>
      <c r="O695" s="92">
        <f t="shared" si="75"/>
        <v>9.4966010584428862</v>
      </c>
      <c r="P695" s="1">
        <f t="shared" si="76"/>
        <v>94.199999999998838</v>
      </c>
      <c r="Q695" s="92">
        <f t="shared" si="70"/>
        <v>0.61571125265405868</v>
      </c>
    </row>
    <row r="696" spans="11:17" x14ac:dyDescent="0.2">
      <c r="K696" s="92">
        <f t="shared" si="71"/>
        <v>3.5526652964383709</v>
      </c>
      <c r="L696" s="92">
        <f t="shared" si="72"/>
        <v>5.7277331692521241</v>
      </c>
      <c r="M696" s="92">
        <f t="shared" si="73"/>
        <v>7.1187625199387012</v>
      </c>
      <c r="N696" s="92">
        <f t="shared" si="74"/>
        <v>8.3131814322094364</v>
      </c>
      <c r="O696" s="92">
        <f t="shared" si="75"/>
        <v>9.5088541032148974</v>
      </c>
      <c r="P696" s="1">
        <f t="shared" si="76"/>
        <v>94.299999999998832</v>
      </c>
      <c r="Q696" s="92">
        <f t="shared" si="70"/>
        <v>0.60445387062579492</v>
      </c>
    </row>
    <row r="697" spans="11:17" x14ac:dyDescent="0.2">
      <c r="K697" s="92">
        <f t="shared" si="71"/>
        <v>3.5634173621266907</v>
      </c>
      <c r="L697" s="92">
        <f t="shared" si="72"/>
        <v>5.7393257112290943</v>
      </c>
      <c r="M697" s="92">
        <f t="shared" si="73"/>
        <v>7.1306647039625313</v>
      </c>
      <c r="N697" s="92">
        <f t="shared" si="74"/>
        <v>8.3252781904731599</v>
      </c>
      <c r="O697" s="92">
        <f t="shared" si="75"/>
        <v>9.5211027444815564</v>
      </c>
      <c r="P697" s="1">
        <f t="shared" si="76"/>
        <v>94.399999999998826</v>
      </c>
      <c r="Q697" s="92">
        <f t="shared" si="70"/>
        <v>0.59322033898318338</v>
      </c>
    </row>
    <row r="698" spans="11:17" x14ac:dyDescent="0.2">
      <c r="K698" s="92">
        <f t="shared" si="71"/>
        <v>3.5741901185764742</v>
      </c>
      <c r="L698" s="92">
        <f t="shared" si="72"/>
        <v>5.7509254366219702</v>
      </c>
      <c r="M698" s="92">
        <f t="shared" si="73"/>
        <v>7.1425687149920796</v>
      </c>
      <c r="N698" s="92">
        <f t="shared" si="74"/>
        <v>8.337373307188706</v>
      </c>
      <c r="O698" s="92">
        <f t="shared" si="75"/>
        <v>9.5333469821215182</v>
      </c>
      <c r="P698" s="1">
        <f t="shared" si="76"/>
        <v>94.49999999999882</v>
      </c>
      <c r="Q698" s="92">
        <f t="shared" si="70"/>
        <v>0.58201058201071376</v>
      </c>
    </row>
    <row r="699" spans="11:17" x14ac:dyDescent="0.2">
      <c r="K699" s="92">
        <f t="shared" si="71"/>
        <v>3.5849836124862882</v>
      </c>
      <c r="L699" s="92">
        <f t="shared" si="72"/>
        <v>5.7625323460971059</v>
      </c>
      <c r="M699" s="92">
        <f t="shared" si="73"/>
        <v>7.1544745493066078</v>
      </c>
      <c r="N699" s="92">
        <f t="shared" si="74"/>
        <v>8.3494667795354225</v>
      </c>
      <c r="O699" s="92">
        <f t="shared" si="75"/>
        <v>9.5455868160262369</v>
      </c>
      <c r="P699" s="1">
        <f t="shared" si="76"/>
        <v>94.599999999998815</v>
      </c>
      <c r="Q699" s="92">
        <f t="shared" si="70"/>
        <v>0.57082452431302855</v>
      </c>
    </row>
    <row r="700" spans="11:17" x14ac:dyDescent="0.2">
      <c r="K700" s="92">
        <f t="shared" si="71"/>
        <v>3.5957978907449157</v>
      </c>
      <c r="L700" s="92">
        <f t="shared" si="72"/>
        <v>5.7741464403411582</v>
      </c>
      <c r="M700" s="92">
        <f t="shared" si="73"/>
        <v>7.166382203201306</v>
      </c>
      <c r="N700" s="92">
        <f t="shared" si="74"/>
        <v>8.3615586047081649</v>
      </c>
      <c r="O700" s="92">
        <f t="shared" si="75"/>
        <v>9.5578222460999029</v>
      </c>
      <c r="P700" s="1">
        <f t="shared" si="76"/>
        <v>94.699999999998809</v>
      </c>
      <c r="Q700" s="92">
        <f t="shared" si="70"/>
        <v>0.5596620908132266</v>
      </c>
    </row>
    <row r="701" spans="11:17" x14ac:dyDescent="0.2">
      <c r="K701" s="92">
        <f t="shared" si="71"/>
        <v>3.6066330004320202</v>
      </c>
      <c r="L701" s="92">
        <f t="shared" si="72"/>
        <v>5.7857677200610071</v>
      </c>
      <c r="M701" s="92">
        <f t="shared" si="73"/>
        <v>7.1782916729872097</v>
      </c>
      <c r="N701" s="92">
        <f t="shared" si="74"/>
        <v>8.3736487799172021</v>
      </c>
      <c r="O701" s="92">
        <f t="shared" si="75"/>
        <v>9.5700532722593543</v>
      </c>
      <c r="P701" s="1">
        <f t="shared" si="76"/>
        <v>94.799999999998803</v>
      </c>
      <c r="Q701" s="92">
        <f t="shared" si="70"/>
        <v>0.54852320675118804</v>
      </c>
    </row>
    <row r="702" spans="11:17" x14ac:dyDescent="0.2">
      <c r="K702" s="92">
        <f t="shared" si="71"/>
        <v>3.6174889888188204</v>
      </c>
      <c r="L702" s="92">
        <f t="shared" si="72"/>
        <v>5.7973961859836765</v>
      </c>
      <c r="M702" s="92">
        <f t="shared" si="73"/>
        <v>7.1902029549911122</v>
      </c>
      <c r="N702" s="92">
        <f t="shared" si="74"/>
        <v>8.385737302388133</v>
      </c>
      <c r="O702" s="92">
        <f t="shared" si="75"/>
        <v>9.5822798944339898</v>
      </c>
      <c r="P702" s="1">
        <f t="shared" si="76"/>
        <v>94.899999999998798</v>
      </c>
      <c r="Q702" s="92">
        <f t="shared" si="70"/>
        <v>0.5374077976819045</v>
      </c>
    </row>
    <row r="703" spans="11:17" x14ac:dyDescent="0.2">
      <c r="K703" s="92">
        <f t="shared" si="71"/>
        <v>3.6283659033687692</v>
      </c>
      <c r="L703" s="92">
        <f t="shared" si="72"/>
        <v>5.8090318388562601</v>
      </c>
      <c r="M703" s="92">
        <f t="shared" si="73"/>
        <v>7.2021160455554858</v>
      </c>
      <c r="N703" s="92">
        <f t="shared" si="74"/>
        <v>8.3978241693618063</v>
      </c>
      <c r="O703" s="92">
        <f t="shared" si="75"/>
        <v>9.5945021125657064</v>
      </c>
      <c r="P703" s="1">
        <f t="shared" si="76"/>
        <v>94.999999999998792</v>
      </c>
      <c r="Q703" s="92">
        <f t="shared" si="70"/>
        <v>0.52631578947381819</v>
      </c>
    </row>
    <row r="704" spans="11:17" x14ac:dyDescent="0.2">
      <c r="K704" s="92">
        <f t="shared" si="71"/>
        <v>3.6392637917382333</v>
      </c>
      <c r="L704" s="92">
        <f t="shared" si="72"/>
        <v>5.8206746794458368</v>
      </c>
      <c r="M704" s="92">
        <f t="shared" si="73"/>
        <v>7.2140309410383994</v>
      </c>
      <c r="N704" s="92">
        <f t="shared" si="74"/>
        <v>8.4099093780942376</v>
      </c>
      <c r="O704" s="92">
        <f t="shared" si="75"/>
        <v>9.6067199266088004</v>
      </c>
      <c r="P704" s="1">
        <f t="shared" si="76"/>
        <v>95.099999999998786</v>
      </c>
      <c r="Q704" s="92">
        <f t="shared" si="70"/>
        <v>0.51524710830717879</v>
      </c>
    </row>
    <row r="705" spans="11:17" x14ac:dyDescent="0.2">
      <c r="K705" s="92">
        <f t="shared" si="71"/>
        <v>3.6501827017771817</v>
      </c>
      <c r="L705" s="92">
        <f t="shared" si="72"/>
        <v>5.8323247085393994</v>
      </c>
      <c r="M705" s="92">
        <f t="shared" si="73"/>
        <v>7.2259476378134302</v>
      </c>
      <c r="N705" s="92">
        <f t="shared" si="74"/>
        <v>8.4219929258565216</v>
      </c>
      <c r="O705" s="92">
        <f t="shared" si="75"/>
        <v>9.6189333365298992</v>
      </c>
      <c r="P705" s="1">
        <f t="shared" si="76"/>
        <v>95.199999999998781</v>
      </c>
      <c r="Q705" s="92">
        <f t="shared" si="70"/>
        <v>0.5042016806724039</v>
      </c>
    </row>
    <row r="706" spans="11:17" x14ac:dyDescent="0.2">
      <c r="K706" s="92">
        <f t="shared" si="71"/>
        <v>3.6611226815298816</v>
      </c>
      <c r="L706" s="92">
        <f t="shared" si="72"/>
        <v>5.843981926943786</v>
      </c>
      <c r="M706" s="92">
        <f t="shared" si="73"/>
        <v>7.2378661322695965</v>
      </c>
      <c r="N706" s="92">
        <f t="shared" si="74"/>
        <v>8.4340748099347707</v>
      </c>
      <c r="O706" s="92">
        <f t="shared" si="75"/>
        <v>9.6311423423078875</v>
      </c>
      <c r="P706" s="1">
        <f t="shared" si="76"/>
        <v>95.299999999998775</v>
      </c>
      <c r="Q706" s="92">
        <f t="shared" si="70"/>
        <v>0.49317943336844472</v>
      </c>
    </row>
    <row r="707" spans="11:17" x14ac:dyDescent="0.2">
      <c r="K707" s="92">
        <f t="shared" si="71"/>
        <v>3.6720837792355834</v>
      </c>
      <c r="L707" s="92">
        <f t="shared" si="72"/>
        <v>5.8556463354855861</v>
      </c>
      <c r="M707" s="92">
        <f t="shared" si="73"/>
        <v>7.2497864208112581</v>
      </c>
      <c r="N707" s="92">
        <f t="shared" si="74"/>
        <v>8.4461550276300077</v>
      </c>
      <c r="O707" s="92">
        <f t="shared" si="75"/>
        <v>9.6433469439338229</v>
      </c>
      <c r="P707" s="1">
        <f t="shared" si="76"/>
        <v>95.399999999998769</v>
      </c>
      <c r="Q707" s="92">
        <f t="shared" ref="Q707:Q753" si="77">IF(P707&gt;0,1000/P707-10,1000)</f>
        <v>0.48218029350118385</v>
      </c>
    </row>
    <row r="708" spans="11:17" x14ac:dyDescent="0.2">
      <c r="K708" s="92">
        <f t="shared" ref="K708:K753" si="78">IF(D$5&gt;0.2*($Q708),(D$5-0.2*($Q708))^2/(D$5+0.8*($Q708)),0)</f>
        <v>3.6830660433292324</v>
      </c>
      <c r="L708" s="92">
        <f t="shared" ref="L708:L753" si="79">IF(E$5&gt;0.2*($Q708),(E$5-0.2*($Q708))^2/(E$5+0.8*($Q708)),0)</f>
        <v>5.8673179350110845</v>
      </c>
      <c r="M708" s="92">
        <f t="shared" ref="M708:M753" si="80">IF(F$5&gt;0.2*($Q708),(F$5-0.2*($Q708))^2/(F$5+0.8*($Q708)),0)</f>
        <v>7.2617084998580497</v>
      </c>
      <c r="N708" s="92">
        <f t="shared" ref="N708:N753" si="81">IF(G$5&gt;0.2*($Q708),(G$5-0.2*($Q708))^2/(G$5+0.8*($Q708)),0)</f>
        <v>8.4582335762581025</v>
      </c>
      <c r="O708" s="92">
        <f t="shared" ref="O708:O753" si="82">IF(H$5&gt;0.2*($Q708),(H$5-0.2*($Q708))^2/(H$5+0.8*($Q708)),0)</f>
        <v>9.655547141410862</v>
      </c>
      <c r="P708" s="1">
        <f t="shared" ref="P708:P753" si="83">P707+0.1</f>
        <v>95.499999999998764</v>
      </c>
      <c r="Q708" s="92">
        <f t="shared" si="77"/>
        <v>0.47120418848181167</v>
      </c>
    </row>
    <row r="709" spans="11:17" x14ac:dyDescent="0.2">
      <c r="K709" s="92">
        <f t="shared" si="78"/>
        <v>3.6940695224421702</v>
      </c>
      <c r="L709" s="92">
        <f t="shared" si="79"/>
        <v>5.8789967263861751</v>
      </c>
      <c r="M709" s="92">
        <f t="shared" si="80"/>
        <v>7.2736323658448008</v>
      </c>
      <c r="N709" s="92">
        <f t="shared" si="81"/>
        <v>8.4703104531496987</v>
      </c>
      <c r="O709" s="92">
        <f t="shared" si="82"/>
        <v>9.6677429347541874</v>
      </c>
      <c r="P709" s="1">
        <f t="shared" si="83"/>
        <v>95.599999999998758</v>
      </c>
      <c r="Q709" s="92">
        <f t="shared" si="77"/>
        <v>0.46025104602524003</v>
      </c>
    </row>
    <row r="710" spans="11:17" x14ac:dyDescent="0.2">
      <c r="K710" s="92">
        <f t="shared" si="78"/>
        <v>3.70509426540284</v>
      </c>
      <c r="L710" s="92">
        <f t="shared" si="79"/>
        <v>5.890682710496292</v>
      </c>
      <c r="M710" s="92">
        <f t="shared" si="80"/>
        <v>7.2855580152214463</v>
      </c>
      <c r="N710" s="92">
        <f t="shared" si="81"/>
        <v>8.4823856556501056</v>
      </c>
      <c r="O710" s="92">
        <f t="shared" si="82"/>
        <v>9.679934323990917</v>
      </c>
      <c r="P710" s="1">
        <f t="shared" si="83"/>
        <v>95.699999999998752</v>
      </c>
      <c r="Q710" s="92">
        <f t="shared" si="77"/>
        <v>0.449320794148516</v>
      </c>
    </row>
    <row r="711" spans="11:17" x14ac:dyDescent="0.2">
      <c r="K711" s="92">
        <f t="shared" si="78"/>
        <v>3.716140321237507</v>
      </c>
      <c r="L711" s="92">
        <f t="shared" si="79"/>
        <v>5.9023758882463344</v>
      </c>
      <c r="M711" s="92">
        <f t="shared" si="80"/>
        <v>7.2974854444529562</v>
      </c>
      <c r="N711" s="92">
        <f t="shared" si="81"/>
        <v>8.4944591811192538</v>
      </c>
      <c r="O711" s="92">
        <f t="shared" si="82"/>
        <v>9.6921213091600453</v>
      </c>
      <c r="P711" s="1">
        <f t="shared" si="83"/>
        <v>95.799999999998747</v>
      </c>
      <c r="Q711" s="92">
        <f t="shared" si="77"/>
        <v>0.43841336116923912</v>
      </c>
    </row>
    <row r="712" spans="11:17" x14ac:dyDescent="0.2">
      <c r="K712" s="92">
        <f t="shared" si="78"/>
        <v>3.7272077391709755</v>
      </c>
      <c r="L712" s="92">
        <f t="shared" si="79"/>
        <v>5.9140762605605968</v>
      </c>
      <c r="M712" s="92">
        <f t="shared" si="80"/>
        <v>7.3094146500192574</v>
      </c>
      <c r="N712" s="92">
        <f t="shared" si="81"/>
        <v>8.5065310269315972</v>
      </c>
      <c r="O712" s="92">
        <f t="shared" si="82"/>
        <v>9.7043038903123691</v>
      </c>
      <c r="P712" s="1">
        <f t="shared" si="83"/>
        <v>95.899999999998741</v>
      </c>
      <c r="Q712" s="92">
        <f t="shared" si="77"/>
        <v>0.42752867570399467</v>
      </c>
    </row>
    <row r="713" spans="11:17" x14ac:dyDescent="0.2">
      <c r="K713" s="92">
        <f t="shared" si="78"/>
        <v>3.7382965686273102</v>
      </c>
      <c r="L713" s="92">
        <f t="shared" si="79"/>
        <v>5.9257838283826905</v>
      </c>
      <c r="M713" s="92">
        <f t="shared" si="80"/>
        <v>7.3213456284151501</v>
      </c>
      <c r="N713" s="92">
        <f t="shared" si="81"/>
        <v>8.518601190476037</v>
      </c>
      <c r="O713" s="92">
        <f t="shared" si="82"/>
        <v>9.7164820675103929</v>
      </c>
      <c r="P713" s="1">
        <f t="shared" si="83"/>
        <v>95.999999999998735</v>
      </c>
      <c r="Q713" s="92">
        <f t="shared" si="77"/>
        <v>0.41666666666680463</v>
      </c>
    </row>
    <row r="714" spans="11:17" x14ac:dyDescent="0.2">
      <c r="K714" s="92">
        <f t="shared" si="78"/>
        <v>3.749406859230568</v>
      </c>
      <c r="L714" s="92">
        <f t="shared" si="79"/>
        <v>5.9374985926754782</v>
      </c>
      <c r="M714" s="92">
        <f t="shared" si="80"/>
        <v>7.3332783761502327</v>
      </c>
      <c r="N714" s="92">
        <f t="shared" si="81"/>
        <v>8.5306696691558521</v>
      </c>
      <c r="O714" s="92">
        <f t="shared" si="82"/>
        <v>9.7286558408282797</v>
      </c>
      <c r="P714" s="1">
        <f t="shared" si="83"/>
        <v>96.09999999999873</v>
      </c>
      <c r="Q714" s="92">
        <f t="shared" si="77"/>
        <v>0.40582726326756813</v>
      </c>
    </row>
    <row r="715" spans="11:17" x14ac:dyDescent="0.2">
      <c r="K715" s="92">
        <f t="shared" si="78"/>
        <v>3.7605386608055276</v>
      </c>
      <c r="L715" s="92">
        <f t="shared" si="79"/>
        <v>5.9492205544209975</v>
      </c>
      <c r="M715" s="92">
        <f t="shared" si="80"/>
        <v>7.3452128897488285</v>
      </c>
      <c r="N715" s="92">
        <f t="shared" si="81"/>
        <v>8.542736460388614</v>
      </c>
      <c r="O715" s="92">
        <f t="shared" si="82"/>
        <v>9.7408252103517619</v>
      </c>
      <c r="P715" s="1">
        <f t="shared" si="83"/>
        <v>96.199999999998724</v>
      </c>
      <c r="Q715" s="92">
        <f t="shared" si="77"/>
        <v>0.3950103950105337</v>
      </c>
    </row>
    <row r="716" spans="11:17" x14ac:dyDescent="0.2">
      <c r="K716" s="92">
        <f t="shared" si="78"/>
        <v>3.7716920233784355</v>
      </c>
      <c r="L716" s="92">
        <f t="shared" si="79"/>
        <v>5.9609497146203996</v>
      </c>
      <c r="M716" s="92">
        <f t="shared" si="80"/>
        <v>7.3571491657499113</v>
      </c>
      <c r="N716" s="92">
        <f t="shared" si="81"/>
        <v>8.554801561606121</v>
      </c>
      <c r="O716" s="92">
        <f t="shared" si="82"/>
        <v>9.7529901761780753</v>
      </c>
      <c r="P716" s="1">
        <f t="shared" si="83"/>
        <v>96.299999999998718</v>
      </c>
      <c r="Q716" s="92">
        <f t="shared" si="77"/>
        <v>0.38421599169276455</v>
      </c>
    </row>
    <row r="717" spans="11:17" x14ac:dyDescent="0.2">
      <c r="K717" s="92">
        <f t="shared" si="78"/>
        <v>3.7828669971777278</v>
      </c>
      <c r="L717" s="92">
        <f t="shared" si="79"/>
        <v>5.9726860742938577</v>
      </c>
      <c r="M717" s="92">
        <f t="shared" si="80"/>
        <v>7.3690872007070123</v>
      </c>
      <c r="N717" s="92">
        <f t="shared" si="81"/>
        <v>8.5668649702543043</v>
      </c>
      <c r="O717" s="92">
        <f t="shared" si="82"/>
        <v>9.7651507384158762</v>
      </c>
      <c r="P717" s="1">
        <f t="shared" si="83"/>
        <v>96.399999999998712</v>
      </c>
      <c r="Q717" s="92">
        <f t="shared" si="77"/>
        <v>0.37344398340262863</v>
      </c>
    </row>
    <row r="718" spans="11:17" x14ac:dyDescent="0.2">
      <c r="K718" s="92">
        <f t="shared" si="78"/>
        <v>3.7940636326348089</v>
      </c>
      <c r="L718" s="92">
        <f t="shared" si="79"/>
        <v>5.9844296344805263</v>
      </c>
      <c r="M718" s="92">
        <f t="shared" si="80"/>
        <v>7.381026991188171</v>
      </c>
      <c r="N718" s="92">
        <f t="shared" si="81"/>
        <v>8.5789266837931812</v>
      </c>
      <c r="O718" s="92">
        <f t="shared" si="82"/>
        <v>9.7773068971851895</v>
      </c>
      <c r="P718" s="1">
        <f t="shared" si="83"/>
        <v>96.499999999998707</v>
      </c>
      <c r="Q718" s="92">
        <f t="shared" si="77"/>
        <v>0.36269430051827278</v>
      </c>
    </row>
    <row r="719" spans="11:17" x14ac:dyDescent="0.2">
      <c r="K719" s="92">
        <f t="shared" si="78"/>
        <v>3.8052819803847764</v>
      </c>
      <c r="L719" s="92">
        <f t="shared" si="79"/>
        <v>5.9961803962384455</v>
      </c>
      <c r="M719" s="92">
        <f t="shared" si="80"/>
        <v>7.3929685337758357</v>
      </c>
      <c r="N719" s="92">
        <f t="shared" si="81"/>
        <v>8.5909866996967423</v>
      </c>
      <c r="O719" s="92">
        <f t="shared" si="82"/>
        <v>9.7894586526173111</v>
      </c>
      <c r="P719" s="1">
        <f t="shared" si="83"/>
        <v>96.599999999998701</v>
      </c>
      <c r="Q719" s="92">
        <f t="shared" si="77"/>
        <v>0.35196687370614299</v>
      </c>
    </row>
    <row r="720" spans="11:17" x14ac:dyDescent="0.2">
      <c r="K720" s="92">
        <f t="shared" si="78"/>
        <v>3.8165220912671889</v>
      </c>
      <c r="L720" s="92">
        <f t="shared" si="79"/>
        <v>6.0079383606444878</v>
      </c>
      <c r="M720" s="92">
        <f t="shared" si="80"/>
        <v>7.4049118250668053</v>
      </c>
      <c r="N720" s="92">
        <f t="shared" si="81"/>
        <v>8.6030450154529188</v>
      </c>
      <c r="O720" s="92">
        <f t="shared" si="82"/>
        <v>9.8016060048547633</v>
      </c>
      <c r="P720" s="1">
        <f t="shared" si="83"/>
        <v>96.699999999998695</v>
      </c>
      <c r="Q720" s="92">
        <f t="shared" si="77"/>
        <v>0.34126163391947806</v>
      </c>
    </row>
    <row r="721" spans="11:17" x14ac:dyDescent="0.2">
      <c r="K721" s="92">
        <f t="shared" si="78"/>
        <v>3.8277840163268326</v>
      </c>
      <c r="L721" s="92">
        <f t="shared" si="79"/>
        <v>6.0197035287942846</v>
      </c>
      <c r="M721" s="92">
        <f t="shared" si="80"/>
        <v>7.416856861672148</v>
      </c>
      <c r="N721" s="92">
        <f t="shared" si="81"/>
        <v>8.6151016285634778</v>
      </c>
      <c r="O721" s="92">
        <f t="shared" si="82"/>
        <v>9.8137489540512028</v>
      </c>
      <c r="P721" s="1">
        <f t="shared" si="83"/>
        <v>96.79999999999869</v>
      </c>
      <c r="Q721" s="92">
        <f t="shared" si="77"/>
        <v>0.33057851239683345</v>
      </c>
    </row>
    <row r="722" spans="11:17" x14ac:dyDescent="0.2">
      <c r="K722" s="92">
        <f t="shared" si="78"/>
        <v>3.8390678068144779</v>
      </c>
      <c r="L722" s="92">
        <f t="shared" si="79"/>
        <v>6.0314759018021586</v>
      </c>
      <c r="M722" s="92">
        <f t="shared" si="80"/>
        <v>7.428803640217132</v>
      </c>
      <c r="N722" s="92">
        <f t="shared" si="81"/>
        <v>8.6271565365439589</v>
      </c>
      <c r="O722" s="92">
        <f t="shared" si="82"/>
        <v>9.8258875003713619</v>
      </c>
      <c r="P722" s="1">
        <f t="shared" si="83"/>
        <v>96.899999999998684</v>
      </c>
      <c r="Q722" s="92">
        <f t="shared" si="77"/>
        <v>0.31991744066061401</v>
      </c>
    </row>
    <row r="723" spans="11:17" x14ac:dyDescent="0.2">
      <c r="K723" s="92">
        <f t="shared" si="78"/>
        <v>3.8503735141876541</v>
      </c>
      <c r="L723" s="92">
        <f t="shared" si="79"/>
        <v>6.0432554808010517</v>
      </c>
      <c r="M723" s="92">
        <f t="shared" si="80"/>
        <v>7.4407521573411408</v>
      </c>
      <c r="N723" s="92">
        <f t="shared" si="81"/>
        <v>8.6392097369236058</v>
      </c>
      <c r="O723" s="92">
        <f t="shared" si="82"/>
        <v>9.8380216439909756</v>
      </c>
      <c r="P723" s="1">
        <f t="shared" si="83"/>
        <v>96.999999999998678</v>
      </c>
      <c r="Q723" s="92">
        <f t="shared" si="77"/>
        <v>0.30927835051560493</v>
      </c>
    </row>
    <row r="724" spans="11:17" x14ac:dyDescent="0.2">
      <c r="K724" s="92">
        <f t="shared" si="78"/>
        <v>3.8617011901114333</v>
      </c>
      <c r="L724" s="92">
        <f t="shared" si="79"/>
        <v>6.0550422669424702</v>
      </c>
      <c r="M724" s="92">
        <f t="shared" si="80"/>
        <v>7.4527024096976229</v>
      </c>
      <c r="N724" s="92">
        <f t="shared" si="81"/>
        <v>8.6512612272452909</v>
      </c>
      <c r="O724" s="92">
        <f t="shared" si="82"/>
        <v>9.8501513850967122</v>
      </c>
      <c r="P724" s="1">
        <f t="shared" si="83"/>
        <v>97.099999999998673</v>
      </c>
      <c r="Q724" s="92">
        <f t="shared" si="77"/>
        <v>0.29866117404751513</v>
      </c>
    </row>
    <row r="725" spans="11:17" x14ac:dyDescent="0.2">
      <c r="K725" s="92">
        <f t="shared" si="78"/>
        <v>3.8730508864592021</v>
      </c>
      <c r="L725" s="92">
        <f t="shared" si="79"/>
        <v>6.0668362613964044</v>
      </c>
      <c r="M725" s="92">
        <f t="shared" si="80"/>
        <v>7.464654393953996</v>
      </c>
      <c r="N725" s="92">
        <f t="shared" si="81"/>
        <v>8.6633110050654398</v>
      </c>
      <c r="O725" s="92">
        <f t="shared" si="82"/>
        <v>9.862276723886108</v>
      </c>
      <c r="P725" s="1">
        <f t="shared" si="83"/>
        <v>97.199999999998667</v>
      </c>
      <c r="Q725" s="92">
        <f t="shared" si="77"/>
        <v>0.2880658436215402</v>
      </c>
    </row>
    <row r="726" spans="11:17" x14ac:dyDescent="0.2">
      <c r="K726" s="92">
        <f t="shared" si="78"/>
        <v>3.8844226553134527</v>
      </c>
      <c r="L726" s="92">
        <f t="shared" si="79"/>
        <v>6.07863746535127</v>
      </c>
      <c r="M726" s="92">
        <f t="shared" si="80"/>
        <v>7.4766081067915895</v>
      </c>
      <c r="N726" s="92">
        <f t="shared" si="81"/>
        <v>8.6753590679539592</v>
      </c>
      <c r="O726" s="92">
        <f t="shared" si="82"/>
        <v>9.874397660567487</v>
      </c>
      <c r="P726" s="1">
        <f t="shared" si="83"/>
        <v>97.299999999998661</v>
      </c>
      <c r="Q726" s="92">
        <f t="shared" si="77"/>
        <v>0.27749229188092173</v>
      </c>
    </row>
    <row r="727" spans="11:17" x14ac:dyDescent="0.2">
      <c r="K727" s="92">
        <f t="shared" si="78"/>
        <v>3.8958165489665708</v>
      </c>
      <c r="L727" s="92">
        <f t="shared" si="79"/>
        <v>6.0904458800138377</v>
      </c>
      <c r="M727" s="92">
        <f t="shared" si="80"/>
        <v>7.4885635449055625</v>
      </c>
      <c r="N727" s="92">
        <f t="shared" si="81"/>
        <v>8.6874054134941741</v>
      </c>
      <c r="O727" s="92">
        <f t="shared" si="82"/>
        <v>9.8865141953599114</v>
      </c>
      <c r="P727" s="1">
        <f t="shared" si="83"/>
        <v>97.399999999998656</v>
      </c>
      <c r="Q727" s="92">
        <f t="shared" si="77"/>
        <v>0.26694045174552095</v>
      </c>
    </row>
    <row r="728" spans="11:17" x14ac:dyDescent="0.2">
      <c r="K728" s="92">
        <f t="shared" si="78"/>
        <v>3.9072326199216403</v>
      </c>
      <c r="L728" s="92">
        <f t="shared" si="79"/>
        <v>6.1022615066091745</v>
      </c>
      <c r="M728" s="92">
        <f t="shared" si="80"/>
        <v>7.500520705004849</v>
      </c>
      <c r="N728" s="92">
        <f t="shared" si="81"/>
        <v>8.6994500392827465</v>
      </c>
      <c r="O728" s="92">
        <f t="shared" si="82"/>
        <v>9.898626328493096</v>
      </c>
      <c r="P728" s="1">
        <f t="shared" si="83"/>
        <v>97.49999999999865</v>
      </c>
      <c r="Q728" s="92">
        <f t="shared" si="77"/>
        <v>0.25641025641039761</v>
      </c>
    </row>
    <row r="729" spans="11:17" x14ac:dyDescent="0.2">
      <c r="K729" s="92">
        <f t="shared" si="78"/>
        <v>3.918670920893232</v>
      </c>
      <c r="L729" s="92">
        <f t="shared" si="79"/>
        <v>6.1140843463805714</v>
      </c>
      <c r="M729" s="92">
        <f t="shared" si="80"/>
        <v>7.5124795838120688</v>
      </c>
      <c r="N729" s="92">
        <f t="shared" si="81"/>
        <v>8.7114929429296186</v>
      </c>
      <c r="O729" s="92">
        <f t="shared" si="82"/>
        <v>9.9107340602073517</v>
      </c>
      <c r="P729" s="1">
        <f t="shared" si="83"/>
        <v>97.599999999998644</v>
      </c>
      <c r="Q729" s="92">
        <f t="shared" si="77"/>
        <v>0.2459016393444049</v>
      </c>
    </row>
    <row r="730" spans="11:17" x14ac:dyDescent="0.2">
      <c r="K730" s="92">
        <f t="shared" si="78"/>
        <v>3.9301315048082257</v>
      </c>
      <c r="L730" s="92">
        <f t="shared" si="79"/>
        <v>6.1259144005894894</v>
      </c>
      <c r="M730" s="92">
        <f t="shared" si="80"/>
        <v>7.5244401780634727</v>
      </c>
      <c r="N730" s="92">
        <f t="shared" si="81"/>
        <v>8.7235341220579237</v>
      </c>
      <c r="O730" s="92">
        <f t="shared" si="82"/>
        <v>9.9228373907535214</v>
      </c>
      <c r="P730" s="1">
        <f t="shared" si="83"/>
        <v>97.699999999998639</v>
      </c>
      <c r="Q730" s="92">
        <f t="shared" si="77"/>
        <v>0.23541453428878079</v>
      </c>
    </row>
    <row r="731" spans="11:17" x14ac:dyDescent="0.2">
      <c r="K731" s="92">
        <f t="shared" si="78"/>
        <v>3.9416144248066072</v>
      </c>
      <c r="L731" s="92">
        <f t="shared" si="79"/>
        <v>6.1377516705154793</v>
      </c>
      <c r="M731" s="92">
        <f t="shared" si="80"/>
        <v>7.536402484508864</v>
      </c>
      <c r="N731" s="92">
        <f t="shared" si="81"/>
        <v>8.73557357430394</v>
      </c>
      <c r="O731" s="92">
        <f t="shared" si="82"/>
        <v>9.9349363203929002</v>
      </c>
      <c r="P731" s="1">
        <f t="shared" si="83"/>
        <v>97.799999999998633</v>
      </c>
      <c r="Q731" s="92">
        <f t="shared" si="77"/>
        <v>0.22494887525576601</v>
      </c>
    </row>
    <row r="732" spans="11:17" x14ac:dyDescent="0.2">
      <c r="K732" s="92">
        <f t="shared" si="78"/>
        <v>3.9531197342422901</v>
      </c>
      <c r="L732" s="92">
        <f t="shared" si="79"/>
        <v>6.1495961574561351</v>
      </c>
      <c r="M732" s="92">
        <f t="shared" si="80"/>
        <v>7.5483664999115287</v>
      </c>
      <c r="N732" s="92">
        <f t="shared" si="81"/>
        <v>8.7476112973170004</v>
      </c>
      <c r="O732" s="92">
        <f t="shared" si="82"/>
        <v>9.9470308493971853</v>
      </c>
      <c r="P732" s="1">
        <f t="shared" si="83"/>
        <v>97.899999999998627</v>
      </c>
      <c r="Q732" s="92">
        <f t="shared" si="77"/>
        <v>0.21450459652721143</v>
      </c>
    </row>
    <row r="733" spans="11:17" x14ac:dyDescent="0.2">
      <c r="K733" s="92">
        <f t="shared" si="78"/>
        <v>3.9646474866839436</v>
      </c>
      <c r="L733" s="92">
        <f t="shared" si="79"/>
        <v>6.1614478627270177</v>
      </c>
      <c r="M733" s="92">
        <f t="shared" si="80"/>
        <v>7.5603322210481716</v>
      </c>
      <c r="N733" s="92">
        <f t="shared" si="81"/>
        <v>8.7596472887594352</v>
      </c>
      <c r="O733" s="92">
        <f t="shared" si="82"/>
        <v>9.9591209780483982</v>
      </c>
      <c r="P733" s="1">
        <f t="shared" si="83"/>
        <v>97.999999999998622</v>
      </c>
      <c r="Q733" s="92">
        <f t="shared" si="77"/>
        <v>0.20408163265320489</v>
      </c>
    </row>
    <row r="734" spans="11:17" x14ac:dyDescent="0.2">
      <c r="K734" s="92">
        <f t="shared" si="78"/>
        <v>3.9761977359158132</v>
      </c>
      <c r="L734" s="92">
        <f t="shared" si="79"/>
        <v>6.1733067876616028</v>
      </c>
      <c r="M734" s="92">
        <f t="shared" si="80"/>
        <v>7.57229964470885</v>
      </c>
      <c r="N734" s="92">
        <f t="shared" si="81"/>
        <v>8.771681546306505</v>
      </c>
      <c r="O734" s="92">
        <f t="shared" si="82"/>
        <v>9.9712067066388244</v>
      </c>
      <c r="P734" s="1">
        <f t="shared" si="83"/>
        <v>98.099999999998616</v>
      </c>
      <c r="Q734" s="92">
        <f t="shared" si="77"/>
        <v>0.1936799184507052</v>
      </c>
    </row>
    <row r="735" spans="11:17" x14ac:dyDescent="0.2">
      <c r="K735" s="92">
        <f t="shared" si="78"/>
        <v>3.9877705359385547</v>
      </c>
      <c r="L735" s="92">
        <f t="shared" si="79"/>
        <v>6.1851729336112111</v>
      </c>
      <c r="M735" s="92">
        <f t="shared" si="80"/>
        <v>7.5842687676968978</v>
      </c>
      <c r="N735" s="92">
        <f t="shared" si="81"/>
        <v>8.7837140676463257</v>
      </c>
      <c r="O735" s="92">
        <f t="shared" si="82"/>
        <v>9.9832880354709541</v>
      </c>
      <c r="P735" s="1">
        <f t="shared" si="83"/>
        <v>98.19999999999861</v>
      </c>
      <c r="Q735" s="92">
        <f t="shared" si="77"/>
        <v>0.18329938900218146</v>
      </c>
    </row>
    <row r="736" spans="11:17" x14ac:dyDescent="0.2">
      <c r="K736" s="92">
        <f t="shared" si="78"/>
        <v>3.999365940970069</v>
      </c>
      <c r="L736" s="92">
        <f t="shared" si="79"/>
        <v>6.1970463019449502</v>
      </c>
      <c r="M736" s="92">
        <f t="shared" si="80"/>
        <v>7.5962395868288626</v>
      </c>
      <c r="N736" s="92">
        <f t="shared" si="81"/>
        <v>8.7957448504798101</v>
      </c>
      <c r="O736" s="92">
        <f t="shared" si="82"/>
        <v>9.9953649648574121</v>
      </c>
      <c r="P736" s="1">
        <f t="shared" si="83"/>
        <v>98.299999999998604</v>
      </c>
      <c r="Q736" s="92">
        <f t="shared" si="77"/>
        <v>0.17293997965426477</v>
      </c>
    </row>
    <row r="737" spans="11:17" x14ac:dyDescent="0.2">
      <c r="K737" s="92">
        <f t="shared" si="78"/>
        <v>4.0109840054463497</v>
      </c>
      <c r="L737" s="92">
        <f t="shared" si="79"/>
        <v>6.2089268940496503</v>
      </c>
      <c r="M737" s="92">
        <f t="shared" si="80"/>
        <v>7.6082120989344357</v>
      </c>
      <c r="N737" s="92">
        <f t="shared" si="81"/>
        <v>8.8077738925205917</v>
      </c>
      <c r="O737" s="92">
        <f t="shared" si="82"/>
        <v>10.007437495120884</v>
      </c>
      <c r="P737" s="1">
        <f t="shared" si="83"/>
        <v>98.399999999998599</v>
      </c>
      <c r="Q737" s="92">
        <f t="shared" si="77"/>
        <v>0.16260162601640538</v>
      </c>
    </row>
    <row r="738" spans="11:17" x14ac:dyDescent="0.2">
      <c r="K738" s="92">
        <f t="shared" si="78"/>
        <v>4.0226247840223301</v>
      </c>
      <c r="L738" s="92">
        <f t="shared" si="79"/>
        <v>6.2208147113298082</v>
      </c>
      <c r="M738" s="92">
        <f t="shared" si="80"/>
        <v>7.6201863008563944</v>
      </c>
      <c r="N738" s="92">
        <f t="shared" si="81"/>
        <v>8.8198011914949639</v>
      </c>
      <c r="O738" s="92">
        <f t="shared" si="82"/>
        <v>10.019505626594082</v>
      </c>
      <c r="P738" s="1">
        <f t="shared" si="83"/>
        <v>98.499999999998593</v>
      </c>
      <c r="Q738" s="92">
        <f t="shared" si="77"/>
        <v>0.15228426395953498</v>
      </c>
    </row>
    <row r="739" spans="11:17" x14ac:dyDescent="0.2">
      <c r="K739" s="92">
        <f t="shared" si="78"/>
        <v>4.0342883315727303</v>
      </c>
      <c r="L739" s="92">
        <f t="shared" si="79"/>
        <v>6.2327097552075168</v>
      </c>
      <c r="M739" s="92">
        <f t="shared" si="80"/>
        <v>7.6321621894505194</v>
      </c>
      <c r="N739" s="92">
        <f t="shared" si="81"/>
        <v>8.8318267451418109</v>
      </c>
      <c r="O739" s="92">
        <f t="shared" si="82"/>
        <v>10.031569359619645</v>
      </c>
      <c r="P739" s="1">
        <f t="shared" si="83"/>
        <v>98.599999999998587</v>
      </c>
      <c r="Q739" s="92">
        <f t="shared" si="77"/>
        <v>0.14198782961475054</v>
      </c>
    </row>
    <row r="740" spans="11:17" x14ac:dyDescent="0.2">
      <c r="K740" s="92">
        <f t="shared" si="78"/>
        <v>4.0459747031929272</v>
      </c>
      <c r="L740" s="92">
        <f t="shared" si="79"/>
        <v>6.2446120271224217</v>
      </c>
      <c r="M740" s="92">
        <f t="shared" si="80"/>
        <v>7.6441397615855484</v>
      </c>
      <c r="N740" s="92">
        <f t="shared" si="81"/>
        <v>8.8438505512125509</v>
      </c>
      <c r="O740" s="92">
        <f t="shared" si="82"/>
        <v>10.04362869455011</v>
      </c>
      <c r="P740" s="1">
        <f t="shared" si="83"/>
        <v>98.699999999998582</v>
      </c>
      <c r="Q740" s="92">
        <f t="shared" si="77"/>
        <v>0.13171225937198017</v>
      </c>
    </row>
    <row r="741" spans="11:17" x14ac:dyDescent="0.2">
      <c r="K741" s="92">
        <f t="shared" si="78"/>
        <v>4.0576839541998089</v>
      </c>
      <c r="L741" s="92">
        <f t="shared" si="79"/>
        <v>6.2565215285316444</v>
      </c>
      <c r="M741" s="92">
        <f t="shared" si="80"/>
        <v>7.656119014143095</v>
      </c>
      <c r="N741" s="92">
        <f t="shared" si="81"/>
        <v>8.8558726074710599</v>
      </c>
      <c r="O741" s="92">
        <f t="shared" si="82"/>
        <v>10.055683631747824</v>
      </c>
      <c r="P741" s="1">
        <f t="shared" si="83"/>
        <v>98.799999999998576</v>
      </c>
      <c r="Q741" s="92">
        <f t="shared" si="77"/>
        <v>0.12145748987868821</v>
      </c>
    </row>
    <row r="742" spans="11:17" x14ac:dyDescent="0.2">
      <c r="K742" s="92">
        <f t="shared" si="78"/>
        <v>4.0694161401326454</v>
      </c>
      <c r="L742" s="92">
        <f t="shared" si="79"/>
        <v>6.2684382609097273</v>
      </c>
      <c r="M742" s="92">
        <f t="shared" si="80"/>
        <v>7.6680999440175874</v>
      </c>
      <c r="N742" s="92">
        <f t="shared" si="81"/>
        <v>8.8678929116936054</v>
      </c>
      <c r="O742" s="92">
        <f t="shared" si="82"/>
        <v>10.067734171584897</v>
      </c>
      <c r="P742" s="1">
        <f t="shared" si="83"/>
        <v>98.89999999999857</v>
      </c>
      <c r="Q742" s="92">
        <f t="shared" si="77"/>
        <v>0.11122345803856959</v>
      </c>
    </row>
    <row r="743" spans="11:17" x14ac:dyDescent="0.2">
      <c r="K743" s="92">
        <f t="shared" si="78"/>
        <v>4.0811713167539709</v>
      </c>
      <c r="L743" s="92">
        <f t="shared" si="79"/>
        <v>6.280362225748588</v>
      </c>
      <c r="M743" s="92">
        <f t="shared" si="80"/>
        <v>7.6800825481162134</v>
      </c>
      <c r="N743" s="92">
        <f t="shared" si="81"/>
        <v>8.8799114616687973</v>
      </c>
      <c r="O743" s="92">
        <f t="shared" si="82"/>
        <v>10.079780314443139</v>
      </c>
      <c r="P743" s="1">
        <f t="shared" si="83"/>
        <v>98.999999999998565</v>
      </c>
      <c r="Q743" s="92">
        <f t="shared" si="77"/>
        <v>0.10101010101024777</v>
      </c>
    </row>
    <row r="744" spans="11:17" x14ac:dyDescent="0.2">
      <c r="K744" s="92">
        <f t="shared" si="78"/>
        <v>4.0929495400504514</v>
      </c>
      <c r="L744" s="92">
        <f t="shared" si="79"/>
        <v>6.2922934245574398</v>
      </c>
      <c r="M744" s="92">
        <f t="shared" si="80"/>
        <v>7.6920668233588385</v>
      </c>
      <c r="N744" s="92">
        <f t="shared" si="81"/>
        <v>8.8919282551975058</v>
      </c>
      <c r="O744" s="92">
        <f t="shared" si="82"/>
        <v>10.091822060713991</v>
      </c>
      <c r="P744" s="1">
        <f t="shared" si="83"/>
        <v>99.099999999998559</v>
      </c>
      <c r="Q744" s="92">
        <f t="shared" si="77"/>
        <v>9.0817356205999289E-2</v>
      </c>
    </row>
    <row r="745" spans="11:17" x14ac:dyDescent="0.2">
      <c r="K745" s="92">
        <f t="shared" si="78"/>
        <v>4.1047508662337853</v>
      </c>
      <c r="L745" s="92">
        <f t="shared" si="79"/>
        <v>6.3042318588627468</v>
      </c>
      <c r="M745" s="92">
        <f t="shared" si="80"/>
        <v>7.7040527666779601</v>
      </c>
      <c r="N745" s="92">
        <f t="shared" si="81"/>
        <v>8.9039432900928119</v>
      </c>
      <c r="O745" s="92">
        <f t="shared" si="82"/>
        <v>10.103859410798471</v>
      </c>
      <c r="P745" s="1">
        <f t="shared" si="83"/>
        <v>99.199999999998553</v>
      </c>
      <c r="Q745" s="92">
        <f t="shared" si="77"/>
        <v>8.0645161290469503E-2</v>
      </c>
    </row>
    <row r="746" spans="11:17" x14ac:dyDescent="0.2">
      <c r="K746" s="92">
        <f t="shared" si="78"/>
        <v>4.1165753517415826</v>
      </c>
      <c r="L746" s="92">
        <f t="shared" si="79"/>
        <v>6.3161775302081651</v>
      </c>
      <c r="M746" s="92">
        <f t="shared" si="80"/>
        <v>7.716040375018629</v>
      </c>
      <c r="N746" s="92">
        <f t="shared" si="81"/>
        <v>8.9159565641799325</v>
      </c>
      <c r="O746" s="92">
        <f t="shared" si="82"/>
        <v>10.115892365107115</v>
      </c>
      <c r="P746" s="1">
        <f t="shared" si="83"/>
        <v>99.299999999998548</v>
      </c>
      <c r="Q746" s="92">
        <f t="shared" si="77"/>
        <v>7.0493454179402448E-2</v>
      </c>
    </row>
    <row r="747" spans="11:17" x14ac:dyDescent="0.2">
      <c r="K747" s="92">
        <f t="shared" si="78"/>
        <v>4.1284230532382695</v>
      </c>
      <c r="L747" s="92">
        <f t="shared" si="79"/>
        <v>6.3281304401544842</v>
      </c>
      <c r="M747" s="92">
        <f t="shared" si="80"/>
        <v>7.7280296453384008</v>
      </c>
      <c r="N747" s="92">
        <f t="shared" si="81"/>
        <v>8.9279680752961657</v>
      </c>
      <c r="O747" s="92">
        <f t="shared" si="82"/>
        <v>10.127920924059911</v>
      </c>
      <c r="P747" s="1">
        <f t="shared" si="83"/>
        <v>99.399999999998542</v>
      </c>
      <c r="Q747" s="92">
        <f t="shared" si="77"/>
        <v>6.0362173038376099E-2</v>
      </c>
    </row>
    <row r="748" spans="11:17" x14ac:dyDescent="0.2">
      <c r="K748" s="92">
        <f t="shared" si="78"/>
        <v>4.1402940276159814</v>
      </c>
      <c r="L748" s="92">
        <f t="shared" si="79"/>
        <v>6.3400905902795621</v>
      </c>
      <c r="M748" s="92">
        <f t="shared" si="80"/>
        <v>7.7400205746072537</v>
      </c>
      <c r="N748" s="92">
        <f t="shared" si="81"/>
        <v>8.9399778212908263</v>
      </c>
      <c r="O748" s="92">
        <f t="shared" si="82"/>
        <v>10.139945088086247</v>
      </c>
      <c r="P748" s="1">
        <f t="shared" si="83"/>
        <v>99.499999999998536</v>
      </c>
      <c r="Q748" s="92">
        <f t="shared" si="77"/>
        <v>5.0251256281555357E-2</v>
      </c>
    </row>
    <row r="749" spans="11:17" x14ac:dyDescent="0.2">
      <c r="K749" s="92">
        <f t="shared" si="78"/>
        <v>4.1521883319954869</v>
      </c>
      <c r="L749" s="92">
        <f t="shared" si="79"/>
        <v>6.3520579821782892</v>
      </c>
      <c r="M749" s="92">
        <f t="shared" si="80"/>
        <v>7.752013159807551</v>
      </c>
      <c r="N749" s="92">
        <f t="shared" si="81"/>
        <v>8.9519858000251791</v>
      </c>
      <c r="O749" s="92">
        <f t="shared" si="82"/>
        <v>10.151964857624844</v>
      </c>
      <c r="P749" s="1">
        <f t="shared" si="83"/>
        <v>99.599999999998531</v>
      </c>
      <c r="Q749" s="92">
        <f t="shared" si="77"/>
        <v>4.0160642570429061E-2</v>
      </c>
    </row>
    <row r="750" spans="11:17" x14ac:dyDescent="0.2">
      <c r="K750" s="92">
        <f t="shared" si="78"/>
        <v>4.1641060237270819</v>
      </c>
      <c r="L750" s="92">
        <f t="shared" si="79"/>
        <v>6.3640326174625041</v>
      </c>
      <c r="M750" s="92">
        <f t="shared" si="80"/>
        <v>7.7640073979339528</v>
      </c>
      <c r="N750" s="92">
        <f t="shared" si="81"/>
        <v>8.9639920093723884</v>
      </c>
      <c r="O750" s="92">
        <f t="shared" si="82"/>
        <v>10.163980233123704</v>
      </c>
      <c r="P750" s="1">
        <f t="shared" si="83"/>
        <v>99.699999999998525</v>
      </c>
      <c r="Q750" s="92">
        <f t="shared" si="77"/>
        <v>3.0090270812586084E-2</v>
      </c>
    </row>
    <row r="751" spans="11:17" x14ac:dyDescent="0.2">
      <c r="K751" s="92">
        <f t="shared" si="78"/>
        <v>4.1760471603915255</v>
      </c>
      <c r="L751" s="92">
        <f t="shared" si="79"/>
        <v>6.3760144977609619</v>
      </c>
      <c r="M751" s="92">
        <f t="shared" si="80"/>
        <v>7.7760032859933768</v>
      </c>
      <c r="N751" s="92">
        <f t="shared" si="81"/>
        <v>8.9759964472174403</v>
      </c>
      <c r="O751" s="92">
        <f t="shared" si="82"/>
        <v>10.175991215040046</v>
      </c>
      <c r="P751" s="1">
        <f t="shared" si="83"/>
        <v>99.799999999998519</v>
      </c>
      <c r="Q751" s="92">
        <f t="shared" si="77"/>
        <v>2.0040080160470097E-2</v>
      </c>
    </row>
    <row r="752" spans="11:17" x14ac:dyDescent="0.2">
      <c r="K752" s="92">
        <f t="shared" si="78"/>
        <v>4.1880117998009556</v>
      </c>
      <c r="L752" s="92">
        <f t="shared" si="79"/>
        <v>6.3880036247192677</v>
      </c>
      <c r="M752" s="92">
        <f t="shared" si="80"/>
        <v>7.7880008210049247</v>
      </c>
      <c r="N752" s="92">
        <f t="shared" si="81"/>
        <v>8.9879991114570945</v>
      </c>
      <c r="O752" s="92">
        <f t="shared" si="82"/>
        <v>10.187997803840258</v>
      </c>
      <c r="P752" s="1">
        <f t="shared" si="83"/>
        <v>99.899999999998514</v>
      </c>
      <c r="Q752" s="92">
        <f t="shared" si="77"/>
        <v>1.001001001015922E-2</v>
      </c>
    </row>
    <row r="753" spans="11:17" x14ac:dyDescent="0.2">
      <c r="K753" s="92">
        <f t="shared" si="78"/>
        <v>4.1999999999998208</v>
      </c>
      <c r="L753" s="92">
        <f t="shared" si="79"/>
        <v>6.3999999999998209</v>
      </c>
      <c r="M753" s="92">
        <f t="shared" si="80"/>
        <v>7.7999999999998204</v>
      </c>
      <c r="N753" s="92">
        <f t="shared" si="81"/>
        <v>8.9999999999998206</v>
      </c>
      <c r="O753" s="92">
        <f t="shared" si="82"/>
        <v>10.19999999999982</v>
      </c>
      <c r="P753" s="1">
        <f t="shared" si="83"/>
        <v>99.999999999998508</v>
      </c>
      <c r="Q753" s="92">
        <f t="shared" si="77"/>
        <v>1.4921397450962104E-13</v>
      </c>
    </row>
  </sheetData>
  <mergeCells count="18">
    <mergeCell ref="A1:J1"/>
    <mergeCell ref="A33:B34"/>
    <mergeCell ref="A42:C42"/>
    <mergeCell ref="A43:C43"/>
    <mergeCell ref="A44:C44"/>
    <mergeCell ref="A15:B16"/>
    <mergeCell ref="A17:B18"/>
    <mergeCell ref="A19:B20"/>
    <mergeCell ref="A28:B28"/>
    <mergeCell ref="A29:B30"/>
    <mergeCell ref="A31:B32"/>
    <mergeCell ref="A21:B22"/>
    <mergeCell ref="A35:B36"/>
    <mergeCell ref="A14:B14"/>
    <mergeCell ref="A7:B7"/>
    <mergeCell ref="A8:B8"/>
    <mergeCell ref="A9:B9"/>
    <mergeCell ref="A5:C5"/>
  </mergeCells>
  <printOptions gridLines="1"/>
  <pageMargins left="0.75" right="0.75" top="1" bottom="1" header="0.5" footer="0.5"/>
  <pageSetup scale="59" fitToHeight="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235B-9E39-4F6E-8749-53E4F56FF2ED}">
  <dimension ref="A1:D10"/>
  <sheetViews>
    <sheetView workbookViewId="0">
      <selection activeCell="D10" sqref="D10"/>
    </sheetView>
  </sheetViews>
  <sheetFormatPr defaultColWidth="8.85546875" defaultRowHeight="14.45" customHeight="1" x14ac:dyDescent="0.2"/>
  <cols>
    <col min="1" max="1" width="48.85546875" style="128" bestFit="1" customWidth="1"/>
    <col min="2" max="16384" width="8.85546875" style="128"/>
  </cols>
  <sheetData>
    <row r="1" spans="1:4" ht="14.45" customHeight="1" x14ac:dyDescent="0.2">
      <c r="A1" s="127" t="s">
        <v>5</v>
      </c>
      <c r="B1" s="127" t="s">
        <v>133</v>
      </c>
    </row>
    <row r="2" spans="1:4" ht="14.45" customHeight="1" x14ac:dyDescent="0.2">
      <c r="A2" s="129" t="s">
        <v>134</v>
      </c>
      <c r="B2" s="128">
        <v>1.1599999999999999</v>
      </c>
    </row>
    <row r="3" spans="1:4" ht="14.45" customHeight="1" x14ac:dyDescent="0.2">
      <c r="A3" s="131" t="s">
        <v>135</v>
      </c>
      <c r="B3" s="128">
        <v>1.1599999999999999</v>
      </c>
    </row>
    <row r="4" spans="1:4" ht="14.45" customHeight="1" x14ac:dyDescent="0.2">
      <c r="A4" s="130" t="s">
        <v>136</v>
      </c>
      <c r="B4" s="128">
        <v>1.95</v>
      </c>
    </row>
    <row r="6" spans="1:4" ht="14.45" customHeight="1" x14ac:dyDescent="0.2">
      <c r="D6" s="206">
        <v>0</v>
      </c>
    </row>
    <row r="7" spans="1:4" ht="14.45" customHeight="1" x14ac:dyDescent="0.2">
      <c r="D7" s="206">
        <v>1</v>
      </c>
    </row>
    <row r="9" spans="1:4" ht="14.45" customHeight="1" x14ac:dyDescent="0.2">
      <c r="D9" s="206">
        <v>0</v>
      </c>
    </row>
    <row r="10" spans="1:4" ht="14.45" customHeight="1" x14ac:dyDescent="0.2">
      <c r="D10" s="206">
        <v>0.8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80727368-2d85-4693-8aca-8c33fb2339f5" xsi:nil="true"/>
    <IconOverlay xmlns="http://schemas.microsoft.com/sharepoint/v4" xsi:nil="true"/>
    <SharedWithUsers xmlns="80727368-2d85-4693-8aca-8c33fb2339f5">
      <UserInfo>
        <DisplayName>Bill Hodgins</DisplayName>
        <AccountId>51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84099C5946FA6344AFBC08FDA28BB5E3000F2A5536EED47B428001DEFDF00DB8CF" ma:contentTypeVersion="19" ma:contentTypeDescription="" ma:contentTypeScope="" ma:versionID="d6e6ed7ffb191a675bbcab54a1fdd5ba">
  <xsd:schema xmlns:xsd="http://www.w3.org/2001/XMLSchema" xmlns:xs="http://www.w3.org/2001/XMLSchema" xmlns:p="http://schemas.microsoft.com/office/2006/metadata/properties" xmlns:ns2="80727368-2d85-4693-8aca-8c33fb2339f5" xmlns:ns3="http://schemas.microsoft.com/sharepoint/v4" xmlns:ns4="b031f331-093e-4af9-b9a8-5fb9941cd8bc" targetNamespace="http://schemas.microsoft.com/office/2006/metadata/properties" ma:root="true" ma:fieldsID="aac1010026ea37c8d9149f3b624ce0d5" ns2:_="" ns3:_="" ns4:_="">
    <xsd:import namespace="80727368-2d85-4693-8aca-8c33fb2339f5"/>
    <xsd:import namespace="http://schemas.microsoft.com/sharepoint/v4"/>
    <xsd:import namespace="b031f331-093e-4af9-b9a8-5fb9941cd8bc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roject_x003a_Description" minOccurs="0"/>
                <xsd:element ref="ns2:SharedWithUsers" minOccurs="0"/>
                <xsd:element ref="ns3:IconOverlay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27368-2d85-4693-8aca-8c33fb2339f5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list="{466bfe19-0901-498c-8ba9-2a12267cbd25}" ma:internalName="Project" ma:readOnly="false" ma:showField="Title" ma:web="80727368-2d85-4693-8aca-8c33fb2339f5">
      <xsd:simpleType>
        <xsd:restriction base="dms:Lookup"/>
      </xsd:simpleType>
    </xsd:element>
    <xsd:element name="Project_x003a_Description" ma:index="9" nillable="true" ma:displayName="Project:Description" ma:list="{466bfe19-0901-498c-8ba9-2a12267cbd25}" ma:internalName="Project_x003A_Description" ma:readOnly="true" ma:showField="CategoryDescription" ma:web="80727368-2d85-4693-8aca-8c33fb2339f5">
      <xsd:simpleType>
        <xsd:restriction base="dms:Lookup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1f331-093e-4af9-b9a8-5fb9941cd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630D83-3C83-4159-9BA9-CFEBDD8065A9}">
  <ds:schemaRefs>
    <ds:schemaRef ds:uri="http://schemas.microsoft.com/sharepoint/v4"/>
    <ds:schemaRef ds:uri="http://purl.org/dc/terms/"/>
    <ds:schemaRef ds:uri="b031f331-093e-4af9-b9a8-5fb9941cd8b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80727368-2d85-4693-8aca-8c33fb2339f5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6445DD-672D-4A79-ABC5-5B3DAF6DE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27368-2d85-4693-8aca-8c33fb2339f5"/>
    <ds:schemaRef ds:uri="http://schemas.microsoft.com/sharepoint/v4"/>
    <ds:schemaRef ds:uri="b031f331-093e-4af9-b9a8-5fb9941cd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506F9-6A84-4321-999B-8C8647ED8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Site Data</vt:lpstr>
      <vt:lpstr>BMPs</vt:lpstr>
      <vt:lpstr>Detention</vt:lpstr>
      <vt:lpstr>Lookup Tables</vt:lpstr>
      <vt:lpstr>BMPs!Print_Area</vt:lpstr>
    </vt:vector>
  </TitlesOfParts>
  <Manager/>
  <Company>Hirschman Water &amp; Environment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 Caraco</dc:creator>
  <cp:keywords/>
  <dc:description/>
  <cp:lastModifiedBy>Corbin, Julianna</cp:lastModifiedBy>
  <cp:revision/>
  <dcterms:created xsi:type="dcterms:W3CDTF">2008-01-28T21:38:32Z</dcterms:created>
  <dcterms:modified xsi:type="dcterms:W3CDTF">2022-08-05T19:09:01Z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0x01010084099C5946FA6344AFBC08FDA28BB5E3000F2A5536EED47B428001DEFDF00DB8CF</vt:lpwstr>
  </property>
  <property fmtid="{D5CDD505-2E9C-101B-9397-08002B2CF9AE}" pid="3" name="URL">
    <vt:lpwstr/>
  </property>
  <property fmtid="{D5CDD505-2E9C-101B-9397-08002B2CF9AE}" pid="4" name="ContentType">
    <vt:lpwstr>Project Document</vt:lpwstr>
  </property>
  <property fmtid="{D5CDD505-2E9C-101B-9397-08002B2CF9AE}" pid="5" name="DocumentSetDescription">
    <vt:lpwstr/>
  </property>
</Properties>
</file>